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codeName="חוברת_עבודה_זו"/>
  <xr:revisionPtr revIDLastSave="0" documentId="13_ncr:1_{358F3FCF-1D34-4AA4-ADEC-BC0C50B00A9C}" xr6:coauthVersionLast="47" xr6:coauthVersionMax="47" xr10:uidLastSave="{00000000-0000-0000-0000-000000000000}"/>
  <bookViews>
    <workbookView xWindow="-120" yWindow="-120" windowWidth="29040" windowHeight="15840" tabRatio="941" firstSheet="1" activeTab="1" xr2:uid="{00000000-000D-0000-FFFF-FFFF00000000}"/>
  </bookViews>
  <sheets>
    <sheet name="נספח לאוצר" sheetId="38" state="hidden" r:id="rId1"/>
    <sheet name="מאוחד" sheetId="43" r:id="rId2"/>
    <sheet name="כללי" sheetId="2" r:id="rId3"/>
    <sheet name="אגח משולב מניות" sheetId="41" r:id="rId4"/>
    <sheet name="מניות" sheetId="40" r:id="rId5"/>
    <sheet name="נספח 2" sheetId="3" r:id="rId6"/>
    <sheet name="נספח 3" sheetId="4" r:id="rId7"/>
  </sheets>
  <externalReferences>
    <externalReference r:id="rId8"/>
  </externalReferences>
  <definedNames>
    <definedName name="_xlnm._FilterDatabase" localSheetId="0" hidden="1">'נספח לאוצר'!$A$1:$D$6</definedName>
    <definedName name="AFIK" localSheetId="3">#REF!</definedName>
    <definedName name="AFIK" localSheetId="1">#REF!</definedName>
    <definedName name="AFIK" localSheetId="4">#REF!</definedName>
    <definedName name="AFIK">#REF!</definedName>
    <definedName name="AFIK_KOD" localSheetId="3">#REF!</definedName>
    <definedName name="AFIK_KOD" localSheetId="1">#REF!</definedName>
    <definedName name="AFIK_KOD" localSheetId="4">#REF!</definedName>
    <definedName name="AFIK_KOD">#REF!</definedName>
    <definedName name="AFIK_SUM" localSheetId="3">#REF!</definedName>
    <definedName name="AFIK_SUM" localSheetId="1">#REF!</definedName>
    <definedName name="AFIK_SUM" localSheetId="4">#REF!</definedName>
    <definedName name="AFIK_SUM">#REF!</definedName>
    <definedName name="AFIK_SUM_NAME" localSheetId="3">#REF!</definedName>
    <definedName name="AFIK_SUM_NAME" localSheetId="1">#REF!</definedName>
    <definedName name="AFIK_SUM_NAME" localSheetId="4">#REF!</definedName>
    <definedName name="AFIK_SUM_NAME">#REF!</definedName>
    <definedName name="BROK_KASHUR" localSheetId="3">#REF!</definedName>
    <definedName name="BROK_KASHUR" localSheetId="1">#REF!</definedName>
    <definedName name="BROK_KASHUR" localSheetId="4">#REF!</definedName>
    <definedName name="BROK_KASHUR">#REF!</definedName>
    <definedName name="Castod">'[1]הפעלה דוח הוצאות ישירות'!$D$7</definedName>
    <definedName name="checkState" localSheetId="3">#REF!</definedName>
    <definedName name="checkState" localSheetId="1">#REF!</definedName>
    <definedName name="checkState" localSheetId="4">#REF!</definedName>
    <definedName name="checkState">#REF!</definedName>
    <definedName name="comp_name">'[1]הפעלה דוח הוצאות ישירות'!$D$3</definedName>
    <definedName name="currentValue" localSheetId="3">#REF!</definedName>
    <definedName name="currentValue" localSheetId="1">#REF!</definedName>
    <definedName name="currentValue" localSheetId="4">#REF!</definedName>
    <definedName name="currentValue">#REF!</definedName>
    <definedName name="Custody1" localSheetId="3">#REF!</definedName>
    <definedName name="Custody1" localSheetId="1">#REF!</definedName>
    <definedName name="Custody1" localSheetId="4">#REF!</definedName>
    <definedName name="Custody1">#REF!</definedName>
    <definedName name="Date1" localSheetId="3">#REF!</definedName>
    <definedName name="Date1" localSheetId="1">#REF!</definedName>
    <definedName name="Date1" localSheetId="4">#REF!</definedName>
    <definedName name="Date1">#REF!</definedName>
    <definedName name="FORMULA" localSheetId="3">#REF!</definedName>
    <definedName name="FORMULA" localSheetId="1">#REF!</definedName>
    <definedName name="FORMULA" localSheetId="4">#REF!</definedName>
    <definedName name="FORMULA">#REF!</definedName>
    <definedName name="KRANOT_KASHUR" localSheetId="3">#REF!</definedName>
    <definedName name="KRANOT_KASHUR" localSheetId="1">#REF!</definedName>
    <definedName name="KRANOT_KASHUR" localSheetId="4">#REF!</definedName>
    <definedName name="KRANOT_KASHUR">#REF!</definedName>
    <definedName name="Kupa1" localSheetId="3">#REF!</definedName>
    <definedName name="Kupa1" localSheetId="1">#REF!</definedName>
    <definedName name="Kupa1" localSheetId="4">#REF!</definedName>
    <definedName name="Kupa1">#REF!</definedName>
    <definedName name="kupaNoga" localSheetId="3">OFFSET(#REF!,0,0,COUNTA(#REF!)-1,1)</definedName>
    <definedName name="kupaNoga" localSheetId="1">OFFSET(#REF!,0,0,COUNTA(#REF!)-1,1)</definedName>
    <definedName name="kupaNoga" localSheetId="4">OFFSET(#REF!,0,0,COUNTA(#REF!)-1,1)</definedName>
    <definedName name="kupaNoga">OFFSET(#REF!,0,0,COUNTA(#REF!)-1,1)</definedName>
    <definedName name="MaslulNoga" localSheetId="3">OFFSET(#REF!,0,0,COUNTA(#REF!)-1,1)</definedName>
    <definedName name="MaslulNoga" localSheetId="1">OFFSET(#REF!,0,0,COUNTA(#REF!)-1,1)</definedName>
    <definedName name="MaslulNoga" localSheetId="4">OFFSET(#REF!,0,0,COUNTA(#REF!)-1,1)</definedName>
    <definedName name="MaslulNoga">OFFSET(#REF!,0,0,COUNTA(#REF!)-1,1)</definedName>
    <definedName name="mngCompany" localSheetId="3">#REF!</definedName>
    <definedName name="mngCompany" localSheetId="1">#REF!</definedName>
    <definedName name="mngCompany" localSheetId="4">#REF!</definedName>
    <definedName name="mngCompany">#REF!</definedName>
    <definedName name="mngNum" localSheetId="3">#REF!</definedName>
    <definedName name="mngNum" localSheetId="1">#REF!</definedName>
    <definedName name="mngNum" localSheetId="4">#REF!</definedName>
    <definedName name="mngNum">#REF!</definedName>
    <definedName name="pathDE" localSheetId="3">#REF!</definedName>
    <definedName name="pathDE" localSheetId="1">#REF!</definedName>
    <definedName name="pathDE" localSheetId="4">#REF!</definedName>
    <definedName name="pathDE">#REF!</definedName>
    <definedName name="pathLastDE" localSheetId="3">#REF!</definedName>
    <definedName name="pathLastDE" localSheetId="1">#REF!</definedName>
    <definedName name="pathLastDE" localSheetId="4">#REF!</definedName>
    <definedName name="pathLastDE">#REF!</definedName>
    <definedName name="savePath" localSheetId="3">#REF!</definedName>
    <definedName name="savePath" localSheetId="1">#REF!</definedName>
    <definedName name="savePath" localSheetId="4">#REF!</definedName>
    <definedName name="savePath">#REF!</definedName>
    <definedName name="SUG_MUZAR">'[1]הפעלה דוח הוצאות ישירות'!$D$4</definedName>
    <definedName name="to_date">'[1]הפעלה דוח הוצאות ישירות'!$D$5</definedName>
    <definedName name="toggleValue" localSheetId="3">#REF!</definedName>
    <definedName name="toggleValue" localSheetId="1">#REF!</definedName>
    <definedName name="toggleValue" localSheetId="4">#REF!</definedName>
    <definedName name="toggleValue">#REF!</definedName>
    <definedName name="TT_AFIK_KOD" localSheetId="3">#REF!</definedName>
    <definedName name="TT_AFIK_KOD" localSheetId="1">#REF!</definedName>
    <definedName name="TT_AFIK_KOD" localSheetId="4">#REF!</definedName>
    <definedName name="TT_AFIK_KO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43" l="1"/>
  <c r="D37" i="41" l="1"/>
  <c r="D17" i="43" l="1"/>
  <c r="D16" i="43"/>
  <c r="D13" i="43"/>
  <c r="C41" i="4" l="1"/>
  <c r="C31" i="4"/>
  <c r="D12" i="3"/>
  <c r="D27" i="40"/>
  <c r="D57" i="41" l="1"/>
  <c r="D27" i="41"/>
  <c r="D9" i="43"/>
  <c r="D27" i="2" l="1"/>
  <c r="D49" i="43" l="1"/>
  <c r="D48" i="43"/>
  <c r="D47" i="43"/>
  <c r="D46" i="43"/>
  <c r="D45" i="43"/>
  <c r="D44" i="43"/>
  <c r="D43" i="43"/>
  <c r="D50" i="43"/>
  <c r="D42" i="43"/>
  <c r="D41" i="43"/>
  <c r="D40" i="43"/>
  <c r="D39" i="43"/>
  <c r="D38" i="43"/>
  <c r="D29" i="43"/>
  <c r="C60" i="4" s="1"/>
  <c r="D28" i="43"/>
  <c r="D19" i="43"/>
  <c r="D8" i="43"/>
  <c r="D7" i="43" s="1"/>
  <c r="D25" i="2" l="1"/>
  <c r="D31" i="2" s="1"/>
  <c r="D37" i="40"/>
  <c r="D25" i="40"/>
  <c r="D31" i="40" s="1"/>
  <c r="D67" i="40" s="1"/>
  <c r="D52" i="41"/>
  <c r="D54" i="41" s="1"/>
  <c r="D25" i="41"/>
  <c r="D37" i="2"/>
  <c r="D52" i="2" s="1"/>
  <c r="D54" i="2" s="1"/>
  <c r="D60" i="41" l="1"/>
  <c r="D62" i="41" s="1"/>
  <c r="D31" i="41"/>
  <c r="D67" i="41" s="1"/>
  <c r="D57" i="40"/>
  <c r="D52" i="40"/>
  <c r="D54" i="40" s="1"/>
  <c r="D60" i="40"/>
  <c r="D62" i="40" s="1"/>
  <c r="D60" i="2"/>
  <c r="D62" i="2" s="1"/>
  <c r="D67" i="2"/>
  <c r="D57" i="2"/>
  <c r="D27" i="43" l="1"/>
  <c r="D15" i="43"/>
  <c r="D18" i="3"/>
  <c r="D38" i="3" s="1"/>
  <c r="D11" i="43" l="1"/>
  <c r="D25" i="43" s="1"/>
  <c r="D37" i="43"/>
  <c r="C55" i="4" l="1"/>
  <c r="D60" i="43"/>
  <c r="D62" i="43" s="1"/>
  <c r="D31" i="43"/>
  <c r="D67" i="43" s="1"/>
  <c r="D57" i="43"/>
  <c r="D52" i="43"/>
  <c r="D32" i="38"/>
  <c r="D31" i="38"/>
  <c r="D30" i="38"/>
  <c r="D29" i="38"/>
  <c r="D28" i="38"/>
  <c r="D27" i="38"/>
  <c r="D26" i="38"/>
  <c r="D25" i="38"/>
  <c r="D22" i="38"/>
  <c r="D19" i="38"/>
  <c r="D15" i="38"/>
  <c r="D14" i="38"/>
  <c r="D13" i="38"/>
  <c r="D12" i="38"/>
  <c r="D35" i="38"/>
  <c r="D42" i="38"/>
  <c r="D34" i="38"/>
  <c r="D33" i="38"/>
  <c r="D9" i="38"/>
  <c r="D8" i="38"/>
  <c r="D6" i="38"/>
  <c r="D5" i="38"/>
  <c r="D17" i="38" l="1"/>
  <c r="D24" i="38"/>
  <c r="D18" i="38"/>
  <c r="D11" i="38"/>
  <c r="D20" i="38" l="1"/>
  <c r="D43" i="38"/>
  <c r="D16" i="38"/>
  <c r="D36" i="38"/>
  <c r="D40" i="38" l="1"/>
  <c r="D37" i="38"/>
  <c r="D39" i="38" l="1"/>
</calcChain>
</file>

<file path=xl/sharedStrings.xml><?xml version="1.0" encoding="utf-8"?>
<sst xmlns="http://schemas.openxmlformats.org/spreadsheetml/2006/main" count="361" uniqueCount="189">
  <si>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</si>
  <si>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</si>
  <si>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1. סך הכל עמלות קנייה ומכירה של ניירות ערך סחירים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</si>
  <si>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</si>
  <si>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</si>
  <si>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</si>
  <si>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</si>
  <si>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</si>
  <si>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</si>
  <si>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2. סך הכל דמי שמירה בשל ניירות ערך סחירים וכל עמלה שגובה מי שמבצע את משמרות ניירות הערך (קסטודיאן)</t>
  </si>
  <si>
    <t>הוצאות ישירות מסוג עמלת ניהול חיצוני</t>
  </si>
  <si>
    <t>א. סך תשלומים הנובעים מהשקעה בקרנות השקעה בישראל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</si>
  <si>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</si>
  <si>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</si>
  <si>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</si>
  <si>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</si>
  <si>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>ישראל ואינם נסחרים או מוחזקים בה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</si>
  <si>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</si>
  <si>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</si>
  <si>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</si>
  <si>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</si>
  <si>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סך הכל הוצאות ישירות לצורך חישוב שיעור עלות שנתית צפויה</t>
  </si>
  <si>
    <t>צדדים קשורים</t>
  </si>
  <si>
    <t>ברוקארז' - עמלות קנייה ומכירה בגין ביצוע עסקאות בניירות ערך סחירים</t>
  </si>
  <si>
    <t>צדדים שאינם קשורים</t>
  </si>
  <si>
    <t>עמלות קסטודיאן</t>
  </si>
  <si>
    <t>הוצאה הנובעת מהשקעה בניירות ערך לא סחירים או ממתן הלוואה</t>
  </si>
  <si>
    <t>הוצאה הנובעת מהשקעה בזכויות מקרקעין</t>
  </si>
  <si>
    <t>מסים החלים על הנכסים, ההכנסות והעסקאות</t>
  </si>
  <si>
    <t>דמי ביטוח בעד ביטוח משנה</t>
  </si>
  <si>
    <t>הוצאה הנובעת בעד ניהול תביעה או תובענה</t>
  </si>
  <si>
    <t>הוצאה הנובעת ממתן משכנתא</t>
  </si>
  <si>
    <t>תשלום של דמי ניהול משתנים</t>
  </si>
  <si>
    <t>תשלום הנובע מהשקעה בקרנות השקעה בישראל</t>
  </si>
  <si>
    <t>תשלום למנהל תיקים ישראלי</t>
  </si>
  <si>
    <t>תשלום למנהל תיקים זר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</si>
  <si>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</si>
  <si>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</si>
  <si>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</si>
  <si>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</si>
  <si>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תשלום בגין השקעה בקרנות נאמנות ישראליות כאשר 75% לפחות מנכסי</t>
  </si>
  <si>
    <t>הקרן מושקעים בנכסים שלא הונפקו במדינת ישראל ואינם נסחרים או</t>
  </si>
  <si>
    <t>מוחזקים בה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</si>
  <si>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</si>
  <si>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</si>
  <si>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תשלומים בגין השקעה בקרן טכנולוגיה עילית</t>
  </si>
  <si>
    <t>סך תשלום בגין השקעה בקרן טכנולוגיה עילית</t>
  </si>
  <si>
    <t>סך תשלומים הנובעים מהשקעה בקרנות השקעה בישראל</t>
  </si>
  <si>
    <t>סך תשלומים למנהלי תיקים ישראליים</t>
  </si>
  <si>
    <t>סך תשלום למנהלי תיקים זרים</t>
  </si>
  <si>
    <t>סך תשלום למנהלי קרנות סל</t>
  </si>
  <si>
    <t>סך תשלום למנהלי קרן סל</t>
  </si>
  <si>
    <t>סך תשלומים למנהלי קרנות נאמנות ישראליות</t>
  </si>
  <si>
    <t>סך תשלומים בגין השקעה בקרנות נאמנות זרות</t>
  </si>
  <si>
    <t>סך הכל עמלות ניהול חיצוני</t>
  </si>
  <si>
    <t>סך הכל נכסים לסוף שנה קודמת</t>
  </si>
  <si>
    <t>סך עמלות ברוקראז'</t>
  </si>
  <si>
    <t>סך עמלות קסטודיאן</t>
  </si>
  <si>
    <t>סך הוצאות הנובעות מהשקעה בניירות ערך לא סחירים או ממתן הלוואה</t>
  </si>
  <si>
    <t>סך הוצאות הנובעות מהשקעה בזכויות מקרקעין</t>
  </si>
  <si>
    <t>סך הכל תשלומים למבטחי משנה</t>
  </si>
  <si>
    <t>סך הוצאות הנובעות בעד ניהול תביעה או תובענה</t>
  </si>
  <si>
    <t>סך הוצאות בעד מתן משכנתאות</t>
  </si>
  <si>
    <t>סך תשלום דמי ניהול משתנים</t>
  </si>
  <si>
    <t>סך הכל עמלות והוצאות שאינן עמלות ניהול חיצוני</t>
  </si>
  <si>
    <t>OSCAR GRUSS-14</t>
  </si>
  <si>
    <t>בנק לאומי</t>
  </si>
  <si>
    <t>GLOBAL CITI NY</t>
  </si>
  <si>
    <t>State Street Corp</t>
  </si>
  <si>
    <t>Vanguard Group</t>
  </si>
  <si>
    <t>LYXOR ETF</t>
  </si>
  <si>
    <t>SXLE LN</t>
  </si>
  <si>
    <t>סעיף</t>
  </si>
  <si>
    <t>ב. סך תשלומים הנובעים מהשקעה בקרנות השקעה בחול</t>
  </si>
  <si>
    <t>ג. סך תשלומים למנהלי תיקים ישראלים בגין השקעה בחול</t>
  </si>
  <si>
    <t>תשלום הנובע מהשקעה בקרנות השקעה בחול</t>
  </si>
  <si>
    <t>סך תשלומים הנובעים מהשקעה בקרנות השקעה בחול</t>
  </si>
  <si>
    <t>אלפי ש''ח</t>
  </si>
  <si>
    <t>סכום</t>
  </si>
  <si>
    <t>(1)</t>
  </si>
  <si>
    <t>(2)</t>
  </si>
  <si>
    <t>(3)</t>
  </si>
  <si>
    <t>קסם קרנות נאמנות בע"מ</t>
  </si>
  <si>
    <t>הראל קרנות נאמנות בע"מ</t>
  </si>
  <si>
    <t>מגדל קרנות נאמנות בע"מ</t>
  </si>
  <si>
    <t xml:space="preserve">BlackRock  Asset Managment </t>
  </si>
  <si>
    <t>מור ניהול קרנות נאמנות בע"מ</t>
  </si>
  <si>
    <t>פסגות קרנות נאמנות בע"מ</t>
  </si>
  <si>
    <t>Invesco investment management limited</t>
  </si>
  <si>
    <t>5. סך הוצאות בעד ניהול תביעות</t>
  </si>
  <si>
    <t>6 . סך הוצאות בעד מתן משכנתאות</t>
  </si>
  <si>
    <t>הוצאות ישירות שאינן מסוג עמלת ניהול חיצוני</t>
  </si>
  <si>
    <t>7. סך הכל הוצאות ישירות שאינן מסוג עמלת ניהול חיצוני (סכום סעיפים 1 עד 6)</t>
  </si>
  <si>
    <t>9. שיעור שנתי של הוצאות ישירות שאינן מסוג עמלת ניהול חיצוני (חלוקה של סעיף 7 בסעיף 8)</t>
  </si>
  <si>
    <t xml:space="preserve">10 . סך דמי ניהול משתנים – החלק מתשלום עמלת ניהול חיצוני שנגזר מתשואת הנכסים </t>
  </si>
  <si>
    <t>13. שיעור מגבלת עמלת ניהול חיצוני שהמשקיע המוסדי הצהיר עליה עבור שנת הכספים שהסתיימה</t>
  </si>
  <si>
    <t>סך הכל הוצאות ישירות בפועל (למעט דמי ניהול משתנים כאמור בסעיף 10)</t>
  </si>
  <si>
    <t>סך הכל הוצאות ישירות (לצורך חישוב שיעור עלות שנתית צפויה)</t>
  </si>
  <si>
    <t xml:space="preserve">18. שיעור מגבלת עמלת ניהול חיצוני שהמשקיע המוסדי הצהיר עליה בהתאם לתקנה 2א לתקנות הוצאות ישירות עבור </t>
  </si>
  <si>
    <t>16. סך כל הוצאות ישירות (סכום של סעיף 7 וסעיף 11 בניכוי סעיף 15א)</t>
  </si>
  <si>
    <t>קוד קליטה</t>
  </si>
  <si>
    <t>הערות</t>
  </si>
  <si>
    <t>נספח ז': הוצאות ישירות בניהול השקעות</t>
  </si>
  <si>
    <t>1. סה"כ עמלות קנייה ומכירה של ניירות ערך סחירים</t>
  </si>
  <si>
    <t>YT100</t>
  </si>
  <si>
    <t>1. סך עמלות קנייה ומכירה של ניירות ערך סחירים לצדדים קשורים</t>
  </si>
  <si>
    <t>YT101</t>
  </si>
  <si>
    <t>2.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</si>
  <si>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עמלות (קסטודיאן)</t>
  </si>
  <si>
    <t>YT102</t>
  </si>
  <si>
    <t>1. סך עמלות קסטודיאן לצדדים קשורים</t>
  </si>
  <si>
    <t>YT103</t>
  </si>
  <si>
    <t>2. סך עמלות קסטודיאן לצדדים שאינם קשורים</t>
  </si>
  <si>
    <t>3. סך הכל הוצאות הנובעות מהשקעות לא סחירות</t>
  </si>
  <si>
    <t>YT900</t>
  </si>
  <si>
    <t>1. הוצאה הנובעת מהשקעה בניירות ערך לא סחירים או ממתן הלוואה למי שאינו עמית או מבוטח</t>
  </si>
  <si>
    <t>YT106</t>
  </si>
  <si>
    <t>2. סך הוצאות הנובעות מהשקעה בזכויות מקרקעין</t>
  </si>
  <si>
    <t>YT901</t>
  </si>
  <si>
    <t>4. מסים החלים על משקיע מוסדי, על נכסיו, על הכנסותיו ועל עסקאות שנעשו בנכסיו</t>
  </si>
  <si>
    <t>YT115</t>
  </si>
  <si>
    <t>YT116</t>
  </si>
  <si>
    <t>6. סך הוצאות בעד מתן משכנתאות</t>
  </si>
  <si>
    <t>YT902</t>
  </si>
  <si>
    <t>YT903</t>
  </si>
  <si>
    <t>8. שווי ממוצע של נכסי הקופה או המסלול (ממוצע פשוט של סעיפים8א ו- 8ב)</t>
  </si>
  <si>
    <t>YT904</t>
  </si>
  <si>
    <t>1. השווי המשוערך של  נכסי הקופה או המסלול נכון ליום 31 בדצמבר של שנת הכספים שהסתיימה 20XX</t>
  </si>
  <si>
    <t>YT120</t>
  </si>
  <si>
    <t>2. השווי המשוערך של נכסי הקופה או המסלול נכון ליום 31 בדצמבר של שנת הכספים שהסתיימה לפני 20XX - 1 או לתקופה אחרת לפי הענין</t>
  </si>
  <si>
    <t>YT905</t>
  </si>
  <si>
    <t>YT906</t>
  </si>
  <si>
    <t>10 . סך דמי ניהול משתנים – החלק מתשלום עמלת ניהול חיצוני שנגזר מתשואת הנכסים</t>
  </si>
  <si>
    <t>11.   סה"כ הוצאות ישירות מסוג "עמלת ניהול חיצוני" (סכום סעיפים 11.א עד11.ט)</t>
  </si>
  <si>
    <t>YT107</t>
  </si>
  <si>
    <t>1. סך תשלומים הנובעים מהשקעה בקרנות השקעה בישראל</t>
  </si>
  <si>
    <t>YT108</t>
  </si>
  <si>
    <t>2. סך תשלומים הנובעים מהשקעה בקרנות השקעה בחו"ל</t>
  </si>
  <si>
    <t>YT109</t>
  </si>
  <si>
    <t>3. סך תשלומים למנהלי תיקים ישראלים בגין השקעה בחו"ל</t>
  </si>
  <si>
    <t>YT110</t>
  </si>
  <si>
    <t xml:space="preserve">4. סך תשלומים למנהלי תיקים זרים </t>
  </si>
  <si>
    <t>YT111</t>
  </si>
  <si>
    <t>5. סך תשלומים בגין השקעה בקרנות סל כאשר 75 אחוזים לפחות מנכסי הקרן הם נכסים שהונפקו במדינת ישראל לפי מדדים שעליהם הורה הממונה ובתנאים שהורה</t>
  </si>
  <si>
    <t>YT112</t>
  </si>
  <si>
    <t>6. סך תשלומים בגין השקעה בקרנות סל כאשר 75 אחוזים לפחות מנכסי הקרן הם נכסים שלא הונפקו במדינת ישראל ואינם נסחרים או מוחזקים בה</t>
  </si>
  <si>
    <t>YT113</t>
  </si>
  <si>
    <t>7.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</si>
  <si>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YT114</t>
  </si>
  <si>
    <t>8. סך תשלומים בגין השקעה בקרנות נאמנות זרות כאשר 75 אחוזים לפחות מנכסי הקרן מושקעים בנכסים שלא הונפקו במדינת ישראל ואינם נסחרים או מוחזקים בה</t>
  </si>
  <si>
    <t>YT907</t>
  </si>
  <si>
    <t>9. סך תשלומים בגין השקעה בקרן טכנולוגיה עילית</t>
  </si>
  <si>
    <t>YT908</t>
  </si>
  <si>
    <t>12. שיעור עמלת ניהול חיצוני בפועל לפני החזר, ככל שבוצע (חלוקה של סעיף 11 בסעיף 8.ב)</t>
  </si>
  <si>
    <t>YT909</t>
  </si>
  <si>
    <t>13. שיעור מגבלת עמלת ניהול חיצוני שהמשקיע המוסדי הצהיר עליה  עבור שנת הכספים שהסתיימה</t>
  </si>
  <si>
    <t>YT910</t>
  </si>
  <si>
    <t>14. ההפרש בין שיעור מגבלת עמלת ניהול חיצוני מוצהרת לבין שיעור  עמלת ניהול חיצוני בפועל (סעיף 13 פחות סעיף 12)</t>
  </si>
  <si>
    <t>YT911</t>
  </si>
  <si>
    <t>15.א. סכום שהוחזר לחוסכים</t>
  </si>
  <si>
    <t>YT912</t>
  </si>
  <si>
    <t>15.ב. שיעור עמלת ניהול חיצוני בפועל לאחר החזר (חלוקה של התוצאה של סעיף 11 בניכוי סעיף 15א, בסעיף 8ב.)</t>
  </si>
  <si>
    <t>YT117</t>
  </si>
  <si>
    <t>YT913</t>
  </si>
  <si>
    <t>17. שיעור סך ההוצאות הישירות מתוך יתרת נכסים ממוצעת  (חלוקה של סעיף 16 בסעיף 8)</t>
  </si>
  <si>
    <t>YT914</t>
  </si>
  <si>
    <t>18. שיעור מגבלת עמלת ניהול חיצוני שהמשקיע המוסדי הצהיר עליה בהתאם לתקנה 2א לתקנות הוצאות ישירות עבור שנת הכספים הבאה+ 1 XX20</t>
  </si>
  <si>
    <t>YT915</t>
  </si>
  <si>
    <t>19. De: שיעור הוצאות ישירות  (סכום של סעיף 9 וסעיף 18)</t>
  </si>
  <si>
    <t>מיטב קרנות נאמנות בע"מ</t>
  </si>
  <si>
    <t>7. סך הכל הוצאות ישירות שאינן מסוג עמלת ניהול חיצוני )סכום סעיפים 1 עד 6(</t>
  </si>
  <si>
    <t>8. שווי ממוצע של נכסי הקופה או המסלול )ממוצע פשוט של סעיפים 8 א. ו - 8 ב.(</t>
  </si>
  <si>
    <t>9. שיעור שנתי של הוצאות ישירות שאינן מסוג עמלת ניהול חיצוני )חלוקה של סעיף 7 בסעיף 8(</t>
  </si>
  <si>
    <t>11. סהכ הוצאות ישירות מסוג "עמלת ניהול חיצוני" )סכום סעיפים 11 א. עד 11 ט.(</t>
  </si>
  <si>
    <t>12. שיעור עמלת ניהול חיצוני בפועל  לפני החזר, ככל שבוצע )חלוקה של סעיף 11 בסעיף 8.ב(</t>
  </si>
  <si>
    <t>14. ההפרש בין שיעור מגבלת עמלת ניהול חיצוני מוצהרת לבין שיעור  עמלת ניהול חיצוני בפועל )סעיף 13 פחות סעיף 12(</t>
  </si>
  <si>
    <t>15.א סכום שהוחזר לחוסכים )אם הוחזר(</t>
  </si>
  <si>
    <t>15.ב שיעור עמלת ניהול חיצוני בפועל לאחר החזר, )חלוקה של התוצאה של סעיף 11 בניכוי סעיף 15א, בסעיף 8.ב(</t>
  </si>
  <si>
    <t>16. סך כל הוצאות ישירות )סכום של סעיף 7 וסעיף 11 בניכוי סעיף 15א(</t>
  </si>
  <si>
    <t>17. שיעור סך ההוצאות הישירות מתוך יתרת נכסים ממוצעת )חלוקה של סעיף 16 בסעיף 8(</t>
  </si>
  <si>
    <t>19. De: שיעור הוצאות ישירות )סכום של סעיף 9 וסעיף 18(</t>
  </si>
  <si>
    <t>עמ''י-חברה לניהול גמל - קופת גמל</t>
  </si>
  <si>
    <t>נספח 1 סך ההוצאות הישירות ששולמו בעד כל סוג של הוצאה ישירה לתקופה המסתיימת ביום - 31.12.2023</t>
  </si>
  <si>
    <t>א. השווי המשוערך של נכסי הקופה או המסלול נכון ליום 31 בדצמבר של שנת הכספים שהסתיימה 2023</t>
  </si>
  <si>
    <t>ב. השווי המשוערך של נכסי הקופה או המסלול נכון ליום 31 בדצמבר של שנת הכספים שהסתיימה לפני 2022</t>
  </si>
  <si>
    <t>שנת הכספים הבאה 2024</t>
  </si>
  <si>
    <t>נספח 2 פרוט עמלות והוצאות שאינן עמלות ניהול חיצוני לשנה המסתיימת ביום: 31.12.2023</t>
  </si>
  <si>
    <t>נספח 3 - פירוט עמלות ניהול חיצוני לשנה המסתיימת ביום: 31.12.2023</t>
  </si>
  <si>
    <t>הערה: קופת גמל להשקעה החלה לפעול בחודש 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</si>
</sst>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 * #,##0.0_ ;_ * \-#,##0.0_ ;_ * &quot;-&quot;??_ ;_ @_ 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sz val="10"/>
      <color indexed="64"/>
      <name val="Arial"/>
      <family val="2"/>
    </font>
    <font>
      <b/>
      <sz val="12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sz val="14"/>
      <color theme="1"/>
      <name val="David"/>
      <family val="2"/>
      <charset val="177"/>
    </font>
    <font>
      <sz val="14"/>
      <color theme="1"/>
      <name val="Arial"/>
      <family val="2"/>
      <scheme val="minor"/>
    </font>
    <font>
      <b/>
      <sz val="12"/>
      <color rgb="FF000000"/>
      <name val="David"/>
      <family val="2"/>
    </font>
    <font>
      <b/>
      <u/>
      <sz val="12"/>
      <color rgb="FF0000FF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David"/>
      <family val="2"/>
    </font>
    <font>
      <sz val="11"/>
      <color rgb="FF000000"/>
      <name val="David"/>
      <family val="2"/>
    </font>
    <font>
      <b/>
      <sz val="14"/>
      <color rgb="FF000000"/>
      <name val="David"/>
      <family val="2"/>
    </font>
    <font>
      <sz val="12"/>
      <color rgb="FF000000"/>
      <name val="David"/>
      <family val="2"/>
    </font>
    <font>
      <sz val="12"/>
      <name val="David"/>
      <family val="2"/>
    </font>
    <font>
      <sz val="14"/>
      <name val="David"/>
      <family val="2"/>
    </font>
    <font>
      <b/>
      <sz val="12"/>
      <name val="David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 applyAlignment="1">
      <alignment horizontal="right" readingOrder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 readingOrder="1"/>
    </xf>
    <xf numFmtId="0" fontId="7" fillId="0" borderId="0" xfId="0" applyFont="1" applyAlignment="1">
      <alignment horizontal="right" readingOrder="2"/>
    </xf>
    <xf numFmtId="0" fontId="8" fillId="0" borderId="0" xfId="0" applyFont="1" applyAlignment="1">
      <alignment horizontal="right" readingOrder="2"/>
    </xf>
    <xf numFmtId="0" fontId="9" fillId="0" borderId="0" xfId="0" applyFont="1" applyAlignment="1">
      <alignment horizontal="right" readingOrder="2"/>
    </xf>
    <xf numFmtId="0" fontId="11" fillId="0" borderId="0" xfId="0" applyFont="1" applyAlignment="1">
      <alignment horizontal="right" readingOrder="1"/>
    </xf>
    <xf numFmtId="0" fontId="10" fillId="0" borderId="0" xfId="0" applyFont="1" applyAlignment="1">
      <alignment horizontal="right" readingOrder="2"/>
    </xf>
    <xf numFmtId="0" fontId="10" fillId="0" borderId="0" xfId="0" applyFont="1" applyAlignment="1">
      <alignment horizontal="right" readingOrder="1"/>
    </xf>
    <xf numFmtId="164" fontId="10" fillId="0" borderId="0" xfId="1" applyFont="1" applyFill="1" applyAlignment="1">
      <alignment horizontal="center" vertical="center"/>
    </xf>
    <xf numFmtId="164" fontId="8" fillId="0" borderId="0" xfId="1" applyFont="1" applyFill="1"/>
    <xf numFmtId="164" fontId="7" fillId="0" borderId="0" xfId="1" applyFont="1" applyFill="1" applyAlignment="1">
      <alignment horizontal="center" vertical="center"/>
    </xf>
    <xf numFmtId="0" fontId="0" fillId="0" borderId="0" xfId="0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/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12" fillId="0" borderId="0" xfId="0" applyFont="1"/>
    <xf numFmtId="0" fontId="12" fillId="0" borderId="0" xfId="0" applyFont="1" applyAlignment="1">
      <alignment horizontal="right" readingOrder="2"/>
    </xf>
    <xf numFmtId="0" fontId="3" fillId="0" borderId="0" xfId="0" applyFont="1" applyAlignment="1">
      <alignment horizontal="right" indent="1" readingOrder="2"/>
    </xf>
    <xf numFmtId="0" fontId="4" fillId="0" borderId="0" xfId="0" applyFont="1" applyAlignment="1">
      <alignment horizontal="center" readingOrder="2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horizontal="center" readingOrder="2"/>
    </xf>
    <xf numFmtId="164" fontId="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 vertical="center"/>
    </xf>
    <xf numFmtId="164" fontId="13" fillId="0" borderId="0" xfId="1" applyFont="1"/>
    <xf numFmtId="0" fontId="14" fillId="0" borderId="0" xfId="0" applyFont="1"/>
    <xf numFmtId="164" fontId="15" fillId="0" borderId="0" xfId="1" applyFont="1"/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15" fillId="0" borderId="0" xfId="0" applyFont="1"/>
    <xf numFmtId="0" fontId="20" fillId="0" borderId="0" xfId="0" applyFont="1" applyAlignment="1">
      <alignment horizontal="right"/>
    </xf>
    <xf numFmtId="164" fontId="20" fillId="0" borderId="0" xfId="1" applyFont="1"/>
    <xf numFmtId="0" fontId="20" fillId="0" borderId="0" xfId="0" applyFont="1"/>
    <xf numFmtId="0" fontId="20" fillId="0" borderId="0" xfId="0" applyFont="1" applyAlignment="1">
      <alignment horizontal="right" vertical="center"/>
    </xf>
    <xf numFmtId="164" fontId="20" fillId="0" borderId="0" xfId="1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20" fillId="0" borderId="0" xfId="1" applyFont="1" applyAlignment="1">
      <alignment horizontal="right" vertical="center" readingOrder="2"/>
    </xf>
    <xf numFmtId="0" fontId="19" fillId="0" borderId="0" xfId="0" applyFont="1" applyAlignment="1">
      <alignment horizontal="center"/>
    </xf>
    <xf numFmtId="164" fontId="19" fillId="0" borderId="0" xfId="1" applyFont="1"/>
    <xf numFmtId="0" fontId="20" fillId="0" borderId="0" xfId="0" applyFont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right"/>
    </xf>
    <xf numFmtId="164" fontId="15" fillId="0" borderId="0" xfId="1" applyFont="1" applyAlignment="1">
      <alignment horizontal="center" vertical="center"/>
    </xf>
    <xf numFmtId="43" fontId="20" fillId="0" borderId="0" xfId="0" applyNumberFormat="1" applyFont="1"/>
    <xf numFmtId="10" fontId="8" fillId="0" borderId="0" xfId="8" applyNumberFormat="1" applyFont="1" applyFill="1"/>
    <xf numFmtId="43" fontId="8" fillId="0" borderId="0" xfId="0" applyNumberFormat="1" applyFont="1"/>
    <xf numFmtId="164" fontId="24" fillId="0" borderId="0" xfId="1" applyFont="1" applyFill="1"/>
    <xf numFmtId="0" fontId="25" fillId="0" borderId="0" xfId="0" applyFont="1" applyAlignment="1">
      <alignment horizontal="center" vertical="center"/>
    </xf>
    <xf numFmtId="164" fontId="23" fillId="0" borderId="0" xfId="1" applyFont="1" applyFill="1" applyAlignment="1">
      <alignment horizontal="center" vertical="center"/>
    </xf>
    <xf numFmtId="164" fontId="25" fillId="0" borderId="0" xfId="1" applyFont="1" applyFill="1" applyAlignment="1">
      <alignment horizontal="center" vertical="center"/>
    </xf>
    <xf numFmtId="164" fontId="25" fillId="0" borderId="0" xfId="1" applyFont="1" applyFill="1" applyAlignment="1">
      <alignment horizontal="right" vertical="center"/>
    </xf>
    <xf numFmtId="164" fontId="23" fillId="0" borderId="0" xfId="1" applyFont="1" applyFill="1"/>
    <xf numFmtId="164" fontId="23" fillId="0" borderId="0" xfId="0" applyNumberFormat="1" applyFont="1" applyAlignment="1">
      <alignment horizontal="center" vertical="center"/>
    </xf>
    <xf numFmtId="164" fontId="25" fillId="0" borderId="0" xfId="1" applyFont="1" applyFill="1"/>
    <xf numFmtId="164" fontId="18" fillId="0" borderId="0" xfId="0" applyNumberFormat="1" applyFont="1" applyAlignment="1">
      <alignment horizontal="center" vertical="center"/>
    </xf>
    <xf numFmtId="43" fontId="18" fillId="0" borderId="0" xfId="0" applyNumberFormat="1" applyFont="1"/>
    <xf numFmtId="165" fontId="27" fillId="0" borderId="0" xfId="1" applyNumberFormat="1" applyFont="1" applyFill="1" applyBorder="1"/>
    <xf numFmtId="0" fontId="26" fillId="2" borderId="0" xfId="0" applyFont="1" applyFill="1" applyAlignment="1">
      <alignment readingOrder="2"/>
    </xf>
  </cellXfs>
  <cellStyles count="9">
    <cellStyle name="Comma" xfId="1" builtinId="3"/>
    <cellStyle name="Normal" xfId="0" builtinId="0"/>
    <cellStyle name="Normal 3" xfId="3" xr:uid="{F7CEE666-34F8-49B2-AA5D-5CC814B55784}"/>
    <cellStyle name="Normal 3 2" xfId="2" xr:uid="{28B50FE9-9ADC-45CF-83DD-5B242AB42FFB}"/>
    <cellStyle name="Normal 49" xfId="4" xr:uid="{26B8BA11-174B-4413-8A70-F7E3FE6B5674}"/>
    <cellStyle name="Normal 54" xfId="7" xr:uid="{359F730A-B755-472C-94DC-1834618C8404}"/>
    <cellStyle name="Normal 58" xfId="6" xr:uid="{A4FFBEDB-4FE8-4F0D-93A9-1FF685CD20B8}"/>
    <cellStyle name="Normal 60" xfId="5" xr:uid="{E4AC4AAD-13E4-42C7-998A-43E786E1CE66}"/>
    <cellStyle name="Percent" xfId="8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492;&#1493;&#1510;&#1488;&#1493;&#1514;%20&#1497;&#1513;&#1497;&#1512;&#1493;&#1514;%20V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פעלה בדיקת עמלות"/>
      <sheetName val="הפעלה דוח הוצאות ישירות"/>
      <sheetName val="hamara"/>
      <sheetName val="Tik_Kvutza"/>
      <sheetName val="convert"/>
      <sheetName val="דוח תנועות FC דנאל"/>
      <sheetName val="מטריצת תעריפון"/>
      <sheetName val="מטריצת תעריפון דולר"/>
      <sheetName val="מטריצת תעריפון מטבעות"/>
      <sheetName val="DNL_TNU"/>
      <sheetName val="בקרה"/>
      <sheetName val="מטריצת ברוקרים"/>
      <sheetName val="Atlas_MF"/>
      <sheetName val="Atlas_MFTNU"/>
      <sheetName val="Manpik"/>
      <sheetName val="JUNK"/>
      <sheetName val="קרנות השקעה"/>
      <sheetName val="נספח 1 - סך תשלומים ששולמו"/>
      <sheetName val="נספח 2 - עמלות והוצאות"/>
      <sheetName val="נספח 3 - עמלות ניהול חיצוני"/>
      <sheetName val="VALIDATION"/>
    </sheetNames>
    <sheetDataSet>
      <sheetData sheetId="0"/>
      <sheetData sheetId="1">
        <row r="3">
          <cell r="D3" t="str">
            <v>השתלמות עובדי מדינה</v>
          </cell>
        </row>
        <row r="4">
          <cell r="D4" t="str">
            <v>קרן השתלמות</v>
          </cell>
        </row>
        <row r="5">
          <cell r="D5">
            <v>45106</v>
          </cell>
        </row>
        <row r="7">
          <cell r="D7" t="str">
            <v>כן לכלול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8D0B-797A-4FBB-8A12-B333EF2A0EF7}">
  <sheetPr codeName="גיליון21">
    <tabColor rgb="FF002060"/>
  </sheetPr>
  <dimension ref="A1:D43"/>
  <sheetViews>
    <sheetView rightToLeft="1" zoomScale="85" zoomScaleNormal="85" workbookViewId="0"/>
  </sheetViews>
  <sheetFormatPr defaultRowHeight="14.25" x14ac:dyDescent="0.2"/>
  <cols>
    <col min="1" max="1" width="110.625" style="14" customWidth="1"/>
    <col min="2" max="2" width="15.75" style="14" customWidth="1"/>
    <col min="3" max="3" width="16.25" style="26" customWidth="1"/>
    <col min="4" max="4" width="15.875" customWidth="1"/>
  </cols>
  <sheetData>
    <row r="1" spans="1:4" s="23" customFormat="1" ht="18" x14ac:dyDescent="0.25">
      <c r="A1" s="22" t="s">
        <v>72</v>
      </c>
      <c r="B1" s="22" t="s">
        <v>101</v>
      </c>
      <c r="C1" s="22" t="s">
        <v>100</v>
      </c>
      <c r="D1" s="22" t="s">
        <v>78</v>
      </c>
    </row>
    <row r="2" spans="1:4" s="19" customFormat="1" ht="18" x14ac:dyDescent="0.25">
      <c r="A2" s="18" t="s">
        <v>102</v>
      </c>
      <c r="B2" s="20"/>
      <c r="C2" s="24"/>
    </row>
    <row r="3" spans="1:4" s="16" customFormat="1" ht="15.75" x14ac:dyDescent="0.25">
      <c r="A3" s="15" t="s">
        <v>91</v>
      </c>
      <c r="B3" s="17"/>
      <c r="C3" s="25"/>
    </row>
    <row r="4" spans="1:4" s="16" customFormat="1" ht="15.75" x14ac:dyDescent="0.25">
      <c r="A4" s="15" t="s">
        <v>103</v>
      </c>
      <c r="B4" s="17"/>
      <c r="C4" s="25"/>
    </row>
    <row r="5" spans="1:4" s="16" customFormat="1" ht="15" x14ac:dyDescent="0.2">
      <c r="A5" s="21" t="s">
        <v>105</v>
      </c>
      <c r="B5" s="17"/>
      <c r="C5" s="25" t="s">
        <v>104</v>
      </c>
      <c r="D5" s="27">
        <f>כללי!D8</f>
        <v>0</v>
      </c>
    </row>
    <row r="6" spans="1:4" s="16" customFormat="1" ht="15" x14ac:dyDescent="0.2">
      <c r="A6" s="21" t="s">
        <v>107</v>
      </c>
      <c r="B6" s="17"/>
      <c r="C6" s="25" t="s">
        <v>106</v>
      </c>
      <c r="D6" s="27">
        <f>כללי!D9</f>
        <v>1.957542616</v>
      </c>
    </row>
    <row r="7" spans="1:4" s="16" customFormat="1" ht="15.75" x14ac:dyDescent="0.25">
      <c r="A7" s="15" t="s">
        <v>108</v>
      </c>
      <c r="B7" s="17"/>
      <c r="C7" s="25"/>
    </row>
    <row r="8" spans="1:4" s="16" customFormat="1" ht="15" x14ac:dyDescent="0.2">
      <c r="A8" s="21" t="s">
        <v>110</v>
      </c>
      <c r="B8" s="17"/>
      <c r="C8" s="25" t="s">
        <v>109</v>
      </c>
      <c r="D8" s="27">
        <f>כללי!D12</f>
        <v>0</v>
      </c>
    </row>
    <row r="9" spans="1:4" s="16" customFormat="1" ht="15" x14ac:dyDescent="0.2">
      <c r="A9" s="21" t="s">
        <v>112</v>
      </c>
      <c r="B9" s="17"/>
      <c r="C9" s="25" t="s">
        <v>111</v>
      </c>
      <c r="D9" s="27">
        <f>כללי!D13</f>
        <v>5.5200000000000006E-2</v>
      </c>
    </row>
    <row r="10" spans="1:4" s="16" customFormat="1" ht="15.75" x14ac:dyDescent="0.25">
      <c r="A10" s="15" t="s">
        <v>113</v>
      </c>
      <c r="B10" s="17"/>
      <c r="C10" s="25"/>
    </row>
    <row r="11" spans="1:4" s="16" customFormat="1" ht="15" x14ac:dyDescent="0.2">
      <c r="A11" s="21" t="s">
        <v>115</v>
      </c>
      <c r="B11" s="17"/>
      <c r="C11" s="25" t="s">
        <v>114</v>
      </c>
      <c r="D11" s="27">
        <f>כללי!D16</f>
        <v>0</v>
      </c>
    </row>
    <row r="12" spans="1:4" s="16" customFormat="1" ht="15" x14ac:dyDescent="0.2">
      <c r="A12" s="21" t="s">
        <v>117</v>
      </c>
      <c r="B12" s="17"/>
      <c r="C12" s="25" t="s">
        <v>116</v>
      </c>
      <c r="D12" s="27">
        <f>כללי!D17</f>
        <v>0</v>
      </c>
    </row>
    <row r="13" spans="1:4" s="16" customFormat="1" ht="15.75" x14ac:dyDescent="0.25">
      <c r="A13" s="15" t="s">
        <v>119</v>
      </c>
      <c r="B13" s="17"/>
      <c r="C13" s="25" t="s">
        <v>118</v>
      </c>
      <c r="D13" s="27">
        <f>כללי!D19</f>
        <v>1.893</v>
      </c>
    </row>
    <row r="14" spans="1:4" s="16" customFormat="1" ht="15.75" x14ac:dyDescent="0.25">
      <c r="A14" s="15" t="s">
        <v>89</v>
      </c>
      <c r="B14" s="17"/>
      <c r="C14" s="25" t="s">
        <v>120</v>
      </c>
      <c r="D14" s="27">
        <f>כללי!D21</f>
        <v>0</v>
      </c>
    </row>
    <row r="15" spans="1:4" s="16" customFormat="1" ht="15.75" x14ac:dyDescent="0.25">
      <c r="A15" s="15" t="s">
        <v>122</v>
      </c>
      <c r="B15" s="17"/>
      <c r="C15" s="25" t="s">
        <v>121</v>
      </c>
      <c r="D15" s="27">
        <f>כללי!D23</f>
        <v>0</v>
      </c>
    </row>
    <row r="16" spans="1:4" s="16" customFormat="1" ht="15.75" x14ac:dyDescent="0.25">
      <c r="A16" s="15" t="s">
        <v>92</v>
      </c>
      <c r="B16" s="17"/>
      <c r="C16" s="25" t="s">
        <v>123</v>
      </c>
      <c r="D16" s="27">
        <f>כללי!D25</f>
        <v>3.9057426160000004</v>
      </c>
    </row>
    <row r="17" spans="1:4" s="16" customFormat="1" ht="15.75" x14ac:dyDescent="0.25">
      <c r="A17" s="15" t="s">
        <v>125</v>
      </c>
      <c r="B17" s="17"/>
      <c r="C17" s="25" t="s">
        <v>124</v>
      </c>
      <c r="D17" s="27">
        <f>כללי!D27</f>
        <v>3421.9012600000001</v>
      </c>
    </row>
    <row r="18" spans="1:4" s="16" customFormat="1" ht="15" x14ac:dyDescent="0.2">
      <c r="A18" s="21" t="s">
        <v>127</v>
      </c>
      <c r="B18" s="17"/>
      <c r="C18" s="25" t="s">
        <v>126</v>
      </c>
      <c r="D18" s="27">
        <f>כללי!D28</f>
        <v>6439.6538600000003</v>
      </c>
    </row>
    <row r="19" spans="1:4" s="16" customFormat="1" ht="15" x14ac:dyDescent="0.2">
      <c r="A19" s="21" t="s">
        <v>129</v>
      </c>
      <c r="B19" s="17"/>
      <c r="C19" s="25" t="s">
        <v>128</v>
      </c>
      <c r="D19" s="27">
        <f>כללי!D29</f>
        <v>404.14865999999995</v>
      </c>
    </row>
    <row r="20" spans="1:4" s="16" customFormat="1" ht="15.75" x14ac:dyDescent="0.25">
      <c r="A20" s="15" t="s">
        <v>93</v>
      </c>
      <c r="B20" s="17"/>
      <c r="C20" s="25" t="s">
        <v>130</v>
      </c>
      <c r="D20" s="27">
        <f>כללי!D31</f>
        <v>1.1413954755667031E-3</v>
      </c>
    </row>
    <row r="21" spans="1:4" s="16" customFormat="1" ht="15.75" x14ac:dyDescent="0.25">
      <c r="A21" s="15" t="s">
        <v>10</v>
      </c>
      <c r="B21" s="17"/>
      <c r="C21" s="25"/>
    </row>
    <row r="22" spans="1:4" s="16" customFormat="1" ht="15.75" x14ac:dyDescent="0.25">
      <c r="A22" s="15" t="s">
        <v>132</v>
      </c>
      <c r="B22" s="17"/>
      <c r="C22" s="25" t="s">
        <v>131</v>
      </c>
      <c r="D22" s="27">
        <f>כללי!D34</f>
        <v>0</v>
      </c>
    </row>
    <row r="23" spans="1:4" s="16" customFormat="1" ht="15.75" x14ac:dyDescent="0.25">
      <c r="A23" s="15" t="s">
        <v>133</v>
      </c>
      <c r="B23" s="17"/>
      <c r="C23" s="25"/>
    </row>
    <row r="24" spans="1:4" s="16" customFormat="1" ht="15" x14ac:dyDescent="0.2">
      <c r="A24" s="21" t="s">
        <v>135</v>
      </c>
      <c r="B24" s="17"/>
      <c r="C24" s="25" t="s">
        <v>134</v>
      </c>
      <c r="D24" s="27">
        <f>כללי!D38</f>
        <v>0</v>
      </c>
    </row>
    <row r="25" spans="1:4" s="16" customFormat="1" ht="15" x14ac:dyDescent="0.2">
      <c r="A25" s="21" t="s">
        <v>137</v>
      </c>
      <c r="B25" s="17"/>
      <c r="C25" s="25" t="s">
        <v>136</v>
      </c>
      <c r="D25" s="27">
        <f>כללי!D39</f>
        <v>0</v>
      </c>
    </row>
    <row r="26" spans="1:4" s="16" customFormat="1" ht="15" x14ac:dyDescent="0.2">
      <c r="A26" s="21" t="s">
        <v>139</v>
      </c>
      <c r="B26" s="17"/>
      <c r="C26" s="25" t="s">
        <v>138</v>
      </c>
      <c r="D26" s="27">
        <f>כללי!D40</f>
        <v>0</v>
      </c>
    </row>
    <row r="27" spans="1:4" s="16" customFormat="1" ht="15" x14ac:dyDescent="0.2">
      <c r="A27" s="21" t="s">
        <v>141</v>
      </c>
      <c r="B27" s="17"/>
      <c r="C27" s="25" t="s">
        <v>140</v>
      </c>
      <c r="D27" s="27">
        <f>כללי!D41</f>
        <v>0</v>
      </c>
    </row>
    <row r="28" spans="1:4" s="16" customFormat="1" ht="15" x14ac:dyDescent="0.2">
      <c r="A28" s="21" t="s">
        <v>143</v>
      </c>
      <c r="B28" s="17"/>
      <c r="C28" s="25" t="s">
        <v>142</v>
      </c>
      <c r="D28" s="27">
        <f>כללי!D42</f>
        <v>0.26172079500000006</v>
      </c>
    </row>
    <row r="29" spans="1:4" s="16" customFormat="1" ht="15" x14ac:dyDescent="0.2">
      <c r="A29" s="21" t="s">
        <v>145</v>
      </c>
      <c r="B29" s="17"/>
      <c r="C29" s="25" t="s">
        <v>144</v>
      </c>
      <c r="D29" s="27">
        <f>כללי!D44</f>
        <v>0.27562399499999996</v>
      </c>
    </row>
    <row r="30" spans="1:4" s="16" customFormat="1" ht="15" x14ac:dyDescent="0.2">
      <c r="A30" s="21" t="s">
        <v>147</v>
      </c>
      <c r="B30" s="17"/>
      <c r="C30" s="25" t="s">
        <v>146</v>
      </c>
      <c r="D30" s="27">
        <f>כללי!D46</f>
        <v>0</v>
      </c>
    </row>
    <row r="31" spans="1:4" s="16" customFormat="1" ht="15" x14ac:dyDescent="0.2">
      <c r="A31" s="21" t="s">
        <v>149</v>
      </c>
      <c r="B31" s="17"/>
      <c r="C31" s="25" t="s">
        <v>148</v>
      </c>
      <c r="D31" s="27">
        <f>כללי!D48</f>
        <v>0</v>
      </c>
    </row>
    <row r="32" spans="1:4" s="16" customFormat="1" ht="15" x14ac:dyDescent="0.2">
      <c r="A32" s="21" t="s">
        <v>151</v>
      </c>
      <c r="B32" s="17"/>
      <c r="C32" s="25" t="s">
        <v>150</v>
      </c>
      <c r="D32" s="27">
        <f>כללי!D50</f>
        <v>0</v>
      </c>
    </row>
    <row r="33" spans="1:4" s="16" customFormat="1" ht="15.75" x14ac:dyDescent="0.25">
      <c r="A33" s="15" t="s">
        <v>153</v>
      </c>
      <c r="B33" s="17"/>
      <c r="C33" s="25" t="s">
        <v>152</v>
      </c>
      <c r="D33" s="27">
        <f>כללי!D52</f>
        <v>1.570310623165088E-4</v>
      </c>
    </row>
    <row r="34" spans="1:4" s="16" customFormat="1" ht="15.75" x14ac:dyDescent="0.25">
      <c r="A34" s="15" t="s">
        <v>155</v>
      </c>
      <c r="B34" s="17"/>
      <c r="C34" s="25" t="s">
        <v>154</v>
      </c>
      <c r="D34" s="27">
        <f>כללי!D53</f>
        <v>1.1000000000000001E-3</v>
      </c>
    </row>
    <row r="35" spans="1:4" s="16" customFormat="1" ht="15.75" x14ac:dyDescent="0.25">
      <c r="A35" s="15" t="s">
        <v>157</v>
      </c>
      <c r="B35" s="17"/>
      <c r="C35" s="25" t="s">
        <v>156</v>
      </c>
      <c r="D35" s="27">
        <f>כללי!D54</f>
        <v>9.4296893768349127E-4</v>
      </c>
    </row>
    <row r="36" spans="1:4" s="16" customFormat="1" ht="15.75" x14ac:dyDescent="0.25">
      <c r="A36" s="15" t="s">
        <v>159</v>
      </c>
      <c r="B36" s="17"/>
      <c r="C36" s="25" t="s">
        <v>158</v>
      </c>
      <c r="D36" s="27">
        <f>כללי!D56</f>
        <v>0</v>
      </c>
    </row>
    <row r="37" spans="1:4" s="16" customFormat="1" ht="15.75" x14ac:dyDescent="0.25">
      <c r="A37" s="15" t="s">
        <v>161</v>
      </c>
      <c r="B37" s="17"/>
      <c r="C37" s="25" t="s">
        <v>160</v>
      </c>
      <c r="D37" s="27">
        <f>כללי!D57</f>
        <v>1.3295721183388314E-3</v>
      </c>
    </row>
    <row r="38" spans="1:4" s="16" customFormat="1" ht="15.75" x14ac:dyDescent="0.25">
      <c r="A38" s="15" t="s">
        <v>96</v>
      </c>
      <c r="B38" s="17"/>
      <c r="C38" s="25"/>
    </row>
    <row r="39" spans="1:4" s="16" customFormat="1" ht="15.75" x14ac:dyDescent="0.25">
      <c r="A39" s="15" t="s">
        <v>99</v>
      </c>
      <c r="B39" s="17"/>
      <c r="C39" s="25" t="s">
        <v>162</v>
      </c>
      <c r="D39" s="27">
        <f>כללי!D60</f>
        <v>4.4430874060000001</v>
      </c>
    </row>
    <row r="40" spans="1:4" s="16" customFormat="1" ht="15.75" x14ac:dyDescent="0.25">
      <c r="A40" s="15" t="s">
        <v>164</v>
      </c>
      <c r="B40" s="17"/>
      <c r="C40" s="25" t="s">
        <v>163</v>
      </c>
      <c r="D40" s="27">
        <f>כללי!D62</f>
        <v>1.2984265378832118E-3</v>
      </c>
    </row>
    <row r="41" spans="1:4" s="16" customFormat="1" ht="15.75" x14ac:dyDescent="0.25">
      <c r="A41" s="15" t="s">
        <v>21</v>
      </c>
      <c r="B41" s="17"/>
      <c r="C41" s="25"/>
    </row>
    <row r="42" spans="1:4" s="16" customFormat="1" ht="15.75" x14ac:dyDescent="0.25">
      <c r="A42" s="15" t="s">
        <v>166</v>
      </c>
      <c r="B42" s="17"/>
      <c r="C42" s="25" t="s">
        <v>165</v>
      </c>
      <c r="D42" s="27">
        <f>כללי!D65</f>
        <v>1.5E-3</v>
      </c>
    </row>
    <row r="43" spans="1:4" s="16" customFormat="1" ht="15.75" x14ac:dyDescent="0.25">
      <c r="A43" s="15" t="s">
        <v>168</v>
      </c>
      <c r="B43" s="17"/>
      <c r="C43" s="25" t="s">
        <v>167</v>
      </c>
      <c r="D43" s="27">
        <f>כללי!D67</f>
        <v>2.6413954755667031E-3</v>
      </c>
    </row>
  </sheetData>
  <autoFilter ref="A1:D6" xr:uid="{9008F03B-2F55-4D4B-AAFB-58B9EE36EA71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BB78-73B0-4B03-8F69-013A93FD2382}">
  <sheetPr codeName="גיליון1">
    <tabColor rgb="FF002060"/>
  </sheetPr>
  <dimension ref="B2:F69"/>
  <sheetViews>
    <sheetView showGridLines="0" rightToLeft="1" tabSelected="1" zoomScale="90" zoomScaleNormal="90" workbookViewId="0">
      <selection activeCell="D65" sqref="D65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625" style="12" bestFit="1" customWidth="1"/>
    <col min="5" max="16384" width="9.125" style="3"/>
  </cols>
  <sheetData>
    <row r="2" spans="2:5" ht="18" customHeight="1" x14ac:dyDescent="0.3">
      <c r="B2" s="10" t="s">
        <v>181</v>
      </c>
      <c r="C2" s="2"/>
    </row>
    <row r="3" spans="2:5" ht="18" customHeight="1" x14ac:dyDescent="0.3">
      <c r="B3" s="8"/>
    </row>
    <row r="4" spans="2:5" ht="18" customHeight="1" x14ac:dyDescent="0.3">
      <c r="B4" s="9" t="s">
        <v>182</v>
      </c>
      <c r="C4" s="2"/>
      <c r="D4" s="11" t="s">
        <v>77</v>
      </c>
    </row>
    <row r="5" spans="2:5" ht="18" customHeight="1" x14ac:dyDescent="0.25">
      <c r="B5" s="5"/>
      <c r="C5" s="2"/>
      <c r="D5" s="13"/>
    </row>
    <row r="6" spans="2:5" ht="18" customHeight="1" x14ac:dyDescent="0.25">
      <c r="B6" s="1" t="s">
        <v>91</v>
      </c>
    </row>
    <row r="7" spans="2:5" ht="18" customHeight="1" x14ac:dyDescent="0.25">
      <c r="B7" s="6" t="s">
        <v>2</v>
      </c>
      <c r="D7" s="12">
        <f>SUM(D8:D9)</f>
        <v>3.8014411690000003</v>
      </c>
    </row>
    <row r="8" spans="2:5" ht="18" customHeight="1" x14ac:dyDescent="0.25">
      <c r="C8" s="3" t="s">
        <v>0</v>
      </c>
      <c r="D8" s="12">
        <f>כללי!D8+מניות!D8+'אגח משולב מניות'!D8</f>
        <v>0</v>
      </c>
      <c r="E8" s="12"/>
    </row>
    <row r="9" spans="2:5" ht="18" customHeight="1" x14ac:dyDescent="0.25">
      <c r="C9" s="3" t="s">
        <v>1</v>
      </c>
      <c r="D9" s="12">
        <f>כללי!D9+מניות!D9+'אגח משולב מניות'!D9</f>
        <v>3.8014411690000003</v>
      </c>
      <c r="E9" s="12"/>
    </row>
    <row r="10" spans="2:5" ht="18" customHeight="1" x14ac:dyDescent="0.25">
      <c r="E10" s="12"/>
    </row>
    <row r="11" spans="2:5" ht="18" customHeight="1" x14ac:dyDescent="0.25">
      <c r="B11" s="6" t="s">
        <v>9</v>
      </c>
      <c r="D11" s="12">
        <f>SUM(D13)</f>
        <v>7.7499999999999999E-2</v>
      </c>
      <c r="E11" s="12"/>
    </row>
    <row r="12" spans="2:5" ht="18" customHeight="1" x14ac:dyDescent="0.25">
      <c r="C12" s="4" t="s">
        <v>3</v>
      </c>
      <c r="D12" s="12">
        <v>0</v>
      </c>
      <c r="E12" s="12"/>
    </row>
    <row r="13" spans="2:5" ht="18" customHeight="1" x14ac:dyDescent="0.25">
      <c r="C13" s="4" t="s">
        <v>4</v>
      </c>
      <c r="D13" s="12">
        <f>כללי!D13+מניות!D13+'אגח משולב מניות'!D13</f>
        <v>7.7499999999999999E-2</v>
      </c>
      <c r="E13" s="12"/>
    </row>
    <row r="14" spans="2:5" ht="18" customHeight="1" x14ac:dyDescent="0.25">
      <c r="C14" s="4"/>
      <c r="E14" s="12"/>
    </row>
    <row r="15" spans="2:5" ht="18" customHeight="1" x14ac:dyDescent="0.25">
      <c r="B15" s="6" t="s">
        <v>5</v>
      </c>
      <c r="D15" s="12">
        <f>SUM(D16:D17)</f>
        <v>0</v>
      </c>
      <c r="E15" s="12"/>
    </row>
    <row r="16" spans="2:5" ht="18" customHeight="1" x14ac:dyDescent="0.25">
      <c r="C16" s="4" t="s">
        <v>6</v>
      </c>
      <c r="D16" s="12">
        <f>כללי!D16+מניות!D16+'אגח משולב מניות'!D16</f>
        <v>0</v>
      </c>
      <c r="E16" s="12"/>
    </row>
    <row r="17" spans="2:6" ht="18" customHeight="1" x14ac:dyDescent="0.25">
      <c r="C17" s="4" t="s">
        <v>7</v>
      </c>
      <c r="D17" s="12">
        <f>כללי!D17+מניות!D17+'אגח משולב מניות'!D17</f>
        <v>0</v>
      </c>
      <c r="E17" s="12"/>
    </row>
    <row r="18" spans="2:6" ht="18" customHeight="1" x14ac:dyDescent="0.25">
      <c r="E18" s="12"/>
    </row>
    <row r="19" spans="2:6" ht="18" customHeight="1" x14ac:dyDescent="0.25">
      <c r="B19" s="6" t="s">
        <v>8</v>
      </c>
      <c r="D19" s="12">
        <f>כללי!D19+מניות!D19+'אגח משולב מניות'!D19</f>
        <v>2.3420000000000001</v>
      </c>
      <c r="E19" s="12"/>
    </row>
    <row r="20" spans="2:6" ht="18" customHeight="1" x14ac:dyDescent="0.25">
      <c r="B20" s="6"/>
      <c r="E20" s="12"/>
    </row>
    <row r="21" spans="2:6" ht="18" customHeight="1" x14ac:dyDescent="0.25">
      <c r="B21" s="6" t="s">
        <v>89</v>
      </c>
      <c r="D21" s="12">
        <v>0</v>
      </c>
      <c r="E21" s="12"/>
    </row>
    <row r="22" spans="2:6" ht="18" customHeight="1" x14ac:dyDescent="0.25">
      <c r="B22" s="6"/>
      <c r="E22" s="12"/>
    </row>
    <row r="23" spans="2:6" ht="18" customHeight="1" x14ac:dyDescent="0.25">
      <c r="B23" s="6" t="s">
        <v>90</v>
      </c>
      <c r="D23" s="12">
        <v>0</v>
      </c>
      <c r="E23" s="12"/>
    </row>
    <row r="24" spans="2:6" ht="18" customHeight="1" x14ac:dyDescent="0.25">
      <c r="B24" s="6"/>
      <c r="E24" s="12"/>
    </row>
    <row r="25" spans="2:6" ht="18" customHeight="1" x14ac:dyDescent="0.25">
      <c r="B25" s="6" t="s">
        <v>170</v>
      </c>
      <c r="D25" s="12">
        <f>D7+D11+D15+D19</f>
        <v>6.2209411690000005</v>
      </c>
      <c r="E25" s="12"/>
    </row>
    <row r="26" spans="2:6" ht="18" customHeight="1" x14ac:dyDescent="0.25">
      <c r="B26" s="6"/>
      <c r="E26" s="12"/>
    </row>
    <row r="27" spans="2:6" ht="18" customHeight="1" x14ac:dyDescent="0.25">
      <c r="B27" s="6" t="s">
        <v>171</v>
      </c>
      <c r="D27" s="12">
        <f>AVERAGE(D28:D29)</f>
        <v>4547.2092350000003</v>
      </c>
      <c r="E27" s="12"/>
      <c r="F27" s="59"/>
    </row>
    <row r="28" spans="2:6" ht="18" customHeight="1" x14ac:dyDescent="0.25">
      <c r="C28" s="3" t="s">
        <v>183</v>
      </c>
      <c r="D28" s="12">
        <f>כללי!D28+מניות!D28+'אגח משולב מניות'!D28</f>
        <v>8515.9385600000005</v>
      </c>
      <c r="E28" s="12"/>
      <c r="F28" s="59"/>
    </row>
    <row r="29" spans="2:6" ht="18" customHeight="1" x14ac:dyDescent="0.25">
      <c r="C29" s="3" t="s">
        <v>184</v>
      </c>
      <c r="D29" s="12">
        <f>כללי!D29+מניות!D29+'אגח משולב מניות'!D29</f>
        <v>578.4799099999999</v>
      </c>
      <c r="E29" s="12"/>
      <c r="F29" s="59"/>
    </row>
    <row r="30" spans="2:6" ht="18" customHeight="1" x14ac:dyDescent="0.25">
      <c r="E30" s="12"/>
    </row>
    <row r="31" spans="2:6" ht="18" customHeight="1" x14ac:dyDescent="0.25">
      <c r="B31" s="6" t="s">
        <v>172</v>
      </c>
      <c r="D31" s="58">
        <f>D25/D27</f>
        <v>1.3680789353428555E-3</v>
      </c>
      <c r="E31" s="58"/>
    </row>
    <row r="32" spans="2:6" ht="18" customHeight="1" x14ac:dyDescent="0.25">
      <c r="B32" s="6"/>
      <c r="E32" s="12"/>
    </row>
    <row r="33" spans="2:5" ht="18" customHeight="1" x14ac:dyDescent="0.25">
      <c r="B33" s="5" t="s">
        <v>10</v>
      </c>
      <c r="E33" s="12"/>
    </row>
    <row r="34" spans="2:5" ht="18" customHeight="1" x14ac:dyDescent="0.25">
      <c r="B34" s="6" t="s">
        <v>94</v>
      </c>
      <c r="D34" s="12">
        <v>0</v>
      </c>
      <c r="E34" s="12"/>
    </row>
    <row r="35" spans="2:5" ht="18" customHeight="1" x14ac:dyDescent="0.25">
      <c r="B35" s="6"/>
      <c r="E35" s="12"/>
    </row>
    <row r="36" spans="2:5" ht="18" customHeight="1" x14ac:dyDescent="0.25">
      <c r="B36" s="7" t="s">
        <v>10</v>
      </c>
      <c r="E36" s="12"/>
    </row>
    <row r="37" spans="2:5" ht="18" customHeight="1" x14ac:dyDescent="0.25">
      <c r="B37" s="6" t="s">
        <v>173</v>
      </c>
      <c r="D37" s="12">
        <f>SUM(D38:D50)</f>
        <v>0.88182768399999989</v>
      </c>
      <c r="E37" s="12"/>
    </row>
    <row r="38" spans="2:5" ht="18" customHeight="1" x14ac:dyDescent="0.25">
      <c r="C38" s="6" t="s">
        <v>11</v>
      </c>
      <c r="D38" s="12">
        <f>כללי!D38+מניות!D38+'אגח משולב מניות'!D38</f>
        <v>0</v>
      </c>
      <c r="E38" s="12"/>
    </row>
    <row r="39" spans="2:5" ht="18" customHeight="1" x14ac:dyDescent="0.25">
      <c r="C39" s="6" t="s">
        <v>73</v>
      </c>
      <c r="D39" s="12">
        <f>כללי!D39+מניות!D39+'אגח משולב מניות'!D39</f>
        <v>0</v>
      </c>
      <c r="E39" s="12"/>
    </row>
    <row r="40" spans="2:5" ht="18" customHeight="1" x14ac:dyDescent="0.25">
      <c r="C40" s="6" t="s">
        <v>74</v>
      </c>
      <c r="D40" s="12">
        <f>כללי!D40+מניות!D40+'אגח משולב מניות'!D40</f>
        <v>0</v>
      </c>
      <c r="E40" s="12"/>
    </row>
    <row r="41" spans="2:5" ht="18" customHeight="1" x14ac:dyDescent="0.25">
      <c r="C41" s="6" t="s">
        <v>12</v>
      </c>
      <c r="D41" s="12">
        <f>כללי!D41+מניות!D41+'אגח משולב מניות'!D41</f>
        <v>0</v>
      </c>
      <c r="E41" s="12"/>
    </row>
    <row r="42" spans="2:5" ht="18" customHeight="1" x14ac:dyDescent="0.25">
      <c r="C42" s="6" t="s">
        <v>13</v>
      </c>
      <c r="D42" s="12">
        <f>כללי!D42+מניות!D42+'אגח משולב מניות'!D42</f>
        <v>0.37846646100000009</v>
      </c>
      <c r="E42" s="12"/>
    </row>
    <row r="43" spans="2:5" ht="18" customHeight="1" x14ac:dyDescent="0.25">
      <c r="C43" s="6" t="s">
        <v>14</v>
      </c>
      <c r="D43" s="12">
        <f>כללי!D43+מניות!D43+'אגח משולב מניות'!D43</f>
        <v>0</v>
      </c>
      <c r="E43" s="12"/>
    </row>
    <row r="44" spans="2:5" ht="18" customHeight="1" x14ac:dyDescent="0.25">
      <c r="C44" s="6" t="s">
        <v>15</v>
      </c>
      <c r="D44" s="12">
        <f>כללי!D44+מניות!D44+'אגח משולב מניות'!D44</f>
        <v>0.50336122299999986</v>
      </c>
      <c r="E44" s="12"/>
    </row>
    <row r="45" spans="2:5" ht="18" customHeight="1" x14ac:dyDescent="0.25">
      <c r="C45" s="6" t="s">
        <v>16</v>
      </c>
      <c r="D45" s="12">
        <f>כללי!D45+מניות!D45+'אגח משולב מניות'!D45</f>
        <v>0</v>
      </c>
      <c r="E45" s="12"/>
    </row>
    <row r="46" spans="2:5" ht="18" customHeight="1" x14ac:dyDescent="0.25">
      <c r="C46" s="3" t="s">
        <v>17</v>
      </c>
      <c r="D46" s="12">
        <f>כללי!D46+מניות!D46+'אגח משולב מניות'!D46</f>
        <v>0</v>
      </c>
      <c r="E46" s="12"/>
    </row>
    <row r="47" spans="2:5" ht="18" customHeight="1" x14ac:dyDescent="0.25">
      <c r="C47" s="3" t="s">
        <v>18</v>
      </c>
      <c r="D47" s="12">
        <f>כללי!D47+מניות!D47+'אגח משולב מניות'!D47</f>
        <v>0</v>
      </c>
      <c r="E47" s="12"/>
    </row>
    <row r="48" spans="2:5" ht="18" customHeight="1" x14ac:dyDescent="0.25">
      <c r="C48" s="3" t="s">
        <v>19</v>
      </c>
      <c r="D48" s="12">
        <f>כללי!D48+מניות!D48+'אגח משולב מניות'!D48</f>
        <v>0</v>
      </c>
      <c r="E48" s="12"/>
    </row>
    <row r="49" spans="2:5" ht="18" customHeight="1" x14ac:dyDescent="0.25">
      <c r="C49" s="3" t="s">
        <v>18</v>
      </c>
      <c r="D49" s="12">
        <f>כללי!D49+מניות!D49+'אגח משולב מניות'!D49</f>
        <v>0</v>
      </c>
      <c r="E49" s="12"/>
    </row>
    <row r="50" spans="2:5" ht="18" customHeight="1" x14ac:dyDescent="0.25">
      <c r="C50" s="3" t="s">
        <v>20</v>
      </c>
      <c r="D50" s="12">
        <f>כללי!D50+מניות!D50+'אגח משולב מניות'!D50</f>
        <v>0</v>
      </c>
      <c r="E50" s="12"/>
    </row>
    <row r="51" spans="2:5" ht="18" customHeight="1" x14ac:dyDescent="0.25">
      <c r="E51" s="12"/>
    </row>
    <row r="52" spans="2:5" ht="18" customHeight="1" x14ac:dyDescent="0.25">
      <c r="B52" s="6" t="s">
        <v>174</v>
      </c>
      <c r="D52" s="58">
        <f>D37/D29</f>
        <v>1.5243877423504648E-3</v>
      </c>
      <c r="E52" s="12"/>
    </row>
    <row r="53" spans="2:5" ht="18" customHeight="1" x14ac:dyDescent="0.25">
      <c r="B53" s="6" t="s">
        <v>95</v>
      </c>
      <c r="D53" s="58"/>
      <c r="E53" s="12"/>
    </row>
    <row r="54" spans="2:5" ht="18" customHeight="1" x14ac:dyDescent="0.25">
      <c r="B54" s="6" t="s">
        <v>175</v>
      </c>
      <c r="D54" s="58"/>
      <c r="E54" s="12"/>
    </row>
    <row r="55" spans="2:5" ht="18" customHeight="1" x14ac:dyDescent="0.25">
      <c r="B55" s="6"/>
      <c r="E55" s="12"/>
    </row>
    <row r="56" spans="2:5" ht="18" customHeight="1" x14ac:dyDescent="0.25">
      <c r="B56" s="6" t="s">
        <v>176</v>
      </c>
      <c r="D56" s="12">
        <f>כללי!D56+מניות!D56+'אגח משולב מניות'!D56</f>
        <v>0</v>
      </c>
      <c r="E56" s="12"/>
    </row>
    <row r="57" spans="2:5" ht="18" customHeight="1" x14ac:dyDescent="0.25">
      <c r="B57" s="6" t="s">
        <v>177</v>
      </c>
      <c r="D57" s="58">
        <f>(D37-D56)/D29</f>
        <v>1.5243877423504648E-3</v>
      </c>
      <c r="E57" s="58"/>
    </row>
    <row r="58" spans="2:5" ht="18" customHeight="1" x14ac:dyDescent="0.25">
      <c r="B58" s="6"/>
      <c r="E58" s="12"/>
    </row>
    <row r="59" spans="2:5" ht="18" customHeight="1" x14ac:dyDescent="0.25">
      <c r="B59" s="7" t="s">
        <v>96</v>
      </c>
      <c r="E59" s="12"/>
    </row>
    <row r="60" spans="2:5" ht="18" customHeight="1" x14ac:dyDescent="0.25">
      <c r="B60" s="6" t="s">
        <v>178</v>
      </c>
      <c r="D60" s="12">
        <f>D25+D37-D56</f>
        <v>7.1027688530000006</v>
      </c>
      <c r="E60" s="12"/>
    </row>
    <row r="61" spans="2:5" ht="18" customHeight="1" x14ac:dyDescent="0.25">
      <c r="B61" s="6"/>
      <c r="E61" s="12"/>
    </row>
    <row r="62" spans="2:5" ht="18" customHeight="1" x14ac:dyDescent="0.25">
      <c r="B62" s="6" t="s">
        <v>179</v>
      </c>
      <c r="D62" s="58">
        <f>D60/D27</f>
        <v>1.5620061637651912E-3</v>
      </c>
      <c r="E62" s="12"/>
    </row>
    <row r="63" spans="2:5" ht="18" customHeight="1" x14ac:dyDescent="0.25">
      <c r="B63" s="6"/>
      <c r="E63" s="12"/>
    </row>
    <row r="64" spans="2:5" ht="18" customHeight="1" x14ac:dyDescent="0.25">
      <c r="B64" s="7" t="s">
        <v>97</v>
      </c>
      <c r="E64" s="12"/>
    </row>
    <row r="65" spans="2:5" ht="18" customHeight="1" x14ac:dyDescent="0.25">
      <c r="B65" s="6" t="s">
        <v>98</v>
      </c>
      <c r="D65" s="58"/>
      <c r="E65" s="12"/>
    </row>
    <row r="66" spans="2:5" ht="18" customHeight="1" x14ac:dyDescent="0.25">
      <c r="B66" s="6" t="s">
        <v>185</v>
      </c>
      <c r="E66" s="12"/>
    </row>
    <row r="67" spans="2:5" ht="18" customHeight="1" x14ac:dyDescent="0.25">
      <c r="B67" s="6" t="s">
        <v>180</v>
      </c>
      <c r="D67" s="12">
        <f>D65+D31</f>
        <v>1.3680789353428555E-3</v>
      </c>
      <c r="E67" s="12"/>
    </row>
    <row r="69" spans="2:5" x14ac:dyDescent="0.25">
      <c r="C69" s="71" t="s">
        <v>188</v>
      </c>
      <c r="D69" s="7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D13E-5CBA-4810-B42D-82E2A7DEA452}">
  <sheetPr codeName="Sheet3">
    <tabColor rgb="FF002060"/>
  </sheetPr>
  <dimension ref="B2:D70"/>
  <sheetViews>
    <sheetView showGridLines="0" rightToLeft="1" topLeftCell="B1" zoomScale="90" zoomScaleNormal="90" workbookViewId="0">
      <selection activeCell="B1" sqref="B1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625" style="12" bestFit="1" customWidth="1"/>
    <col min="5" max="16384" width="9.125" style="3"/>
  </cols>
  <sheetData>
    <row r="2" spans="2:4" ht="18" customHeight="1" x14ac:dyDescent="0.3">
      <c r="B2" s="10" t="s">
        <v>181</v>
      </c>
      <c r="C2" s="2"/>
    </row>
    <row r="3" spans="2:4" ht="18" customHeight="1" x14ac:dyDescent="0.3">
      <c r="B3" s="8"/>
    </row>
    <row r="4" spans="2:4" ht="18" customHeight="1" x14ac:dyDescent="0.3">
      <c r="B4" s="9" t="s">
        <v>182</v>
      </c>
      <c r="C4" s="2"/>
      <c r="D4" s="11" t="s">
        <v>77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91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</row>
    <row r="9" spans="2:4" ht="18" customHeight="1" x14ac:dyDescent="0.25">
      <c r="C9" s="3" t="s">
        <v>1</v>
      </c>
      <c r="D9" s="12">
        <v>1.957542616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5.5200000000000006E-2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v>1.893</v>
      </c>
    </row>
    <row r="20" spans="2:4" ht="18" customHeight="1" x14ac:dyDescent="0.25">
      <c r="B20" s="6"/>
    </row>
    <row r="21" spans="2:4" ht="18" customHeight="1" x14ac:dyDescent="0.25">
      <c r="B21" s="6" t="s">
        <v>89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90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170</v>
      </c>
      <c r="D25" s="12">
        <f>SUM(D8:D24)</f>
        <v>3.9057426160000004</v>
      </c>
    </row>
    <row r="26" spans="2:4" ht="18" customHeight="1" x14ac:dyDescent="0.25">
      <c r="B26" s="6"/>
    </row>
    <row r="27" spans="2:4" ht="18" customHeight="1" x14ac:dyDescent="0.25">
      <c r="B27" s="6" t="s">
        <v>171</v>
      </c>
      <c r="D27" s="12">
        <f>AVERAGE(D28:D29)</f>
        <v>3421.9012600000001</v>
      </c>
    </row>
    <row r="28" spans="2:4" ht="18" customHeight="1" x14ac:dyDescent="0.25">
      <c r="C28" s="3" t="s">
        <v>183</v>
      </c>
      <c r="D28" s="12">
        <v>6439.6538600000003</v>
      </c>
    </row>
    <row r="29" spans="2:4" ht="18" customHeight="1" x14ac:dyDescent="0.25">
      <c r="C29" s="3" t="s">
        <v>184</v>
      </c>
      <c r="D29" s="12">
        <v>404.14865999999995</v>
      </c>
    </row>
    <row r="30" spans="2:4" ht="18" customHeight="1" x14ac:dyDescent="0.25"/>
    <row r="31" spans="2:4" ht="18" customHeight="1" x14ac:dyDescent="0.25">
      <c r="B31" s="6" t="s">
        <v>172</v>
      </c>
      <c r="D31" s="58">
        <f>D25/D27</f>
        <v>1.1413954755667031E-3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94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173</v>
      </c>
      <c r="D37" s="12">
        <f>SUM(D38:D50)</f>
        <v>0.53734479000000002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73</v>
      </c>
      <c r="D39" s="12">
        <v>0</v>
      </c>
    </row>
    <row r="40" spans="2:4" ht="18" customHeight="1" x14ac:dyDescent="0.25">
      <c r="C40" s="6" t="s">
        <v>74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0.26172079500000006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v>0.27562399499999996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174</v>
      </c>
      <c r="D52" s="58">
        <f>D37/D27</f>
        <v>1.570310623165088E-4</v>
      </c>
    </row>
    <row r="53" spans="2:4" ht="18" customHeight="1" x14ac:dyDescent="0.25">
      <c r="B53" s="6" t="s">
        <v>95</v>
      </c>
      <c r="D53" s="58">
        <v>1.1000000000000001E-3</v>
      </c>
    </row>
    <row r="54" spans="2:4" ht="18" customHeight="1" x14ac:dyDescent="0.25">
      <c r="B54" s="6" t="s">
        <v>175</v>
      </c>
      <c r="D54" s="58">
        <f>D53-D52</f>
        <v>9.4296893768349127E-4</v>
      </c>
    </row>
    <row r="55" spans="2:4" ht="18" customHeight="1" x14ac:dyDescent="0.25">
      <c r="B55" s="6"/>
    </row>
    <row r="56" spans="2:4" ht="18" customHeight="1" x14ac:dyDescent="0.25">
      <c r="B56" s="6" t="s">
        <v>176</v>
      </c>
    </row>
    <row r="57" spans="2:4" ht="18" customHeight="1" x14ac:dyDescent="0.25">
      <c r="B57" s="6" t="s">
        <v>177</v>
      </c>
      <c r="D57" s="58">
        <f>(D37-D56)/D29</f>
        <v>1.3295721183388314E-3</v>
      </c>
    </row>
    <row r="58" spans="2:4" ht="18" customHeight="1" x14ac:dyDescent="0.25">
      <c r="B58" s="6"/>
    </row>
    <row r="59" spans="2:4" ht="18" customHeight="1" x14ac:dyDescent="0.25">
      <c r="B59" s="7" t="s">
        <v>96</v>
      </c>
    </row>
    <row r="60" spans="2:4" ht="18" customHeight="1" x14ac:dyDescent="0.25">
      <c r="B60" s="6" t="s">
        <v>178</v>
      </c>
      <c r="D60" s="12">
        <f>(D25+D37-D56)</f>
        <v>4.4430874060000001</v>
      </c>
    </row>
    <row r="61" spans="2:4" ht="18" customHeight="1" x14ac:dyDescent="0.25">
      <c r="B61" s="6"/>
    </row>
    <row r="62" spans="2:4" ht="18" customHeight="1" x14ac:dyDescent="0.25">
      <c r="B62" s="6" t="s">
        <v>179</v>
      </c>
      <c r="D62" s="58">
        <f>D60/D27</f>
        <v>1.2984265378832118E-3</v>
      </c>
    </row>
    <row r="63" spans="2:4" ht="18" customHeight="1" x14ac:dyDescent="0.25">
      <c r="B63" s="6"/>
    </row>
    <row r="64" spans="2:4" ht="18" customHeight="1" x14ac:dyDescent="0.25">
      <c r="B64" s="7" t="s">
        <v>97</v>
      </c>
    </row>
    <row r="65" spans="2:4" ht="18" customHeight="1" x14ac:dyDescent="0.25">
      <c r="B65" s="6" t="s">
        <v>98</v>
      </c>
      <c r="D65" s="58">
        <v>1.5E-3</v>
      </c>
    </row>
    <row r="66" spans="2:4" ht="18" customHeight="1" x14ac:dyDescent="0.25">
      <c r="B66" s="6" t="s">
        <v>185</v>
      </c>
    </row>
    <row r="67" spans="2:4" ht="18" customHeight="1" x14ac:dyDescent="0.25">
      <c r="B67" s="6" t="s">
        <v>180</v>
      </c>
      <c r="D67" s="58">
        <f>D31+D65</f>
        <v>2.6413954755667031E-3</v>
      </c>
    </row>
    <row r="70" spans="2:4" x14ac:dyDescent="0.25">
      <c r="C70" s="71" t="s">
        <v>188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010-717C-43D3-8F76-9378E7CBE06F}">
  <sheetPr codeName="גיליון5">
    <tabColor rgb="FF002060"/>
  </sheetPr>
  <dimension ref="B2:D69"/>
  <sheetViews>
    <sheetView showGridLines="0" rightToLeft="1" zoomScale="90" zoomScaleNormal="90" workbookViewId="0">
      <selection activeCell="B1" sqref="B1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181</v>
      </c>
      <c r="C2" s="2"/>
    </row>
    <row r="3" spans="2:4" ht="18" customHeight="1" x14ac:dyDescent="0.3">
      <c r="B3" s="8"/>
    </row>
    <row r="4" spans="2:4" ht="18" customHeight="1" x14ac:dyDescent="0.3">
      <c r="B4" s="9" t="s">
        <v>182</v>
      </c>
      <c r="C4" s="2"/>
      <c r="D4" s="11" t="s">
        <v>77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91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0.40115149999999999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7.4199999999999995E-3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v>0.26300000000000001</v>
      </c>
    </row>
    <row r="20" spans="2:4" ht="18" customHeight="1" x14ac:dyDescent="0.25">
      <c r="B20" s="6"/>
    </row>
    <row r="21" spans="2:4" ht="18" customHeight="1" x14ac:dyDescent="0.25">
      <c r="B21" s="6" t="s">
        <v>89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90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170</v>
      </c>
      <c r="D25" s="12">
        <f>SUM(D8:D24)</f>
        <v>0.67157149999999999</v>
      </c>
    </row>
    <row r="26" spans="2:4" ht="18" customHeight="1" x14ac:dyDescent="0.25">
      <c r="B26" s="6"/>
    </row>
    <row r="27" spans="2:4" ht="18" customHeight="1" x14ac:dyDescent="0.25">
      <c r="B27" s="6" t="s">
        <v>171</v>
      </c>
      <c r="D27" s="12">
        <f>AVERAGE(D28:D29)</f>
        <v>622.22397999999987</v>
      </c>
    </row>
    <row r="28" spans="2:4" ht="18" customHeight="1" x14ac:dyDescent="0.25">
      <c r="C28" s="3" t="s">
        <v>183</v>
      </c>
      <c r="D28" s="12">
        <v>1070.6181299999998</v>
      </c>
    </row>
    <row r="29" spans="2:4" ht="18" customHeight="1" x14ac:dyDescent="0.25">
      <c r="C29" s="3" t="s">
        <v>184</v>
      </c>
      <c r="D29" s="12">
        <v>173.82982999999999</v>
      </c>
    </row>
    <row r="30" spans="2:4" ht="18" customHeight="1" x14ac:dyDescent="0.25"/>
    <row r="31" spans="2:4" ht="18" customHeight="1" x14ac:dyDescent="0.25">
      <c r="B31" s="6" t="s">
        <v>172</v>
      </c>
      <c r="D31" s="58">
        <f>D25/D27</f>
        <v>1.0793082902397946E-3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94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173</v>
      </c>
      <c r="D37" s="12">
        <f>SUM(D39:D49)</f>
        <v>3.3811783000000005E-2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73</v>
      </c>
      <c r="D39" s="12">
        <v>0</v>
      </c>
    </row>
    <row r="40" spans="2:4" ht="18" customHeight="1" x14ac:dyDescent="0.25">
      <c r="C40" s="6" t="s">
        <v>74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1.4126114E-2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v>1.9685669000000003E-2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174</v>
      </c>
      <c r="D52" s="58">
        <f>D37/D29</f>
        <v>1.9451082130149934E-4</v>
      </c>
    </row>
    <row r="53" spans="2:4" ht="18" customHeight="1" x14ac:dyDescent="0.25">
      <c r="B53" s="6" t="s">
        <v>95</v>
      </c>
      <c r="D53" s="58">
        <v>5.9999999999999995E-4</v>
      </c>
    </row>
    <row r="54" spans="2:4" ht="18" customHeight="1" x14ac:dyDescent="0.25">
      <c r="B54" s="6" t="s">
        <v>175</v>
      </c>
      <c r="D54" s="58">
        <f>D53-D52</f>
        <v>4.0548917869850064E-4</v>
      </c>
    </row>
    <row r="55" spans="2:4" ht="18" customHeight="1" x14ac:dyDescent="0.25">
      <c r="B55" s="6"/>
    </row>
    <row r="56" spans="2:4" ht="18" customHeight="1" x14ac:dyDescent="0.25">
      <c r="B56" s="6" t="s">
        <v>176</v>
      </c>
    </row>
    <row r="57" spans="2:4" ht="18" customHeight="1" x14ac:dyDescent="0.25">
      <c r="B57" s="6" t="s">
        <v>177</v>
      </c>
      <c r="D57" s="58">
        <f>(D37-D56)/D29</f>
        <v>1.9451082130149934E-4</v>
      </c>
    </row>
    <row r="58" spans="2:4" ht="18" customHeight="1" x14ac:dyDescent="0.25">
      <c r="B58" s="6"/>
    </row>
    <row r="59" spans="2:4" ht="18" customHeight="1" x14ac:dyDescent="0.25">
      <c r="B59" s="7" t="s">
        <v>96</v>
      </c>
    </row>
    <row r="60" spans="2:4" ht="18" customHeight="1" x14ac:dyDescent="0.25">
      <c r="B60" s="6" t="s">
        <v>178</v>
      </c>
      <c r="D60" s="12">
        <f>(D25+D37-D56)</f>
        <v>0.70538328299999997</v>
      </c>
    </row>
    <row r="61" spans="2:4" ht="18" customHeight="1" x14ac:dyDescent="0.25">
      <c r="B61" s="6"/>
    </row>
    <row r="62" spans="2:4" ht="18" customHeight="1" x14ac:dyDescent="0.25">
      <c r="B62" s="6" t="s">
        <v>179</v>
      </c>
      <c r="D62" s="58">
        <f>D60/D27</f>
        <v>1.1336485022644099E-3</v>
      </c>
    </row>
    <row r="63" spans="2:4" ht="18" customHeight="1" x14ac:dyDescent="0.25">
      <c r="B63" s="6"/>
    </row>
    <row r="64" spans="2:4" ht="18" customHeight="1" x14ac:dyDescent="0.25">
      <c r="B64" s="7" t="s">
        <v>97</v>
      </c>
    </row>
    <row r="65" spans="2:4" ht="18" customHeight="1" x14ac:dyDescent="0.25">
      <c r="B65" s="6" t="s">
        <v>98</v>
      </c>
      <c r="D65" s="58">
        <v>8.0000000000000004E-4</v>
      </c>
    </row>
    <row r="66" spans="2:4" ht="18" customHeight="1" x14ac:dyDescent="0.25">
      <c r="B66" s="6" t="s">
        <v>185</v>
      </c>
    </row>
    <row r="67" spans="2:4" ht="18" customHeight="1" x14ac:dyDescent="0.25">
      <c r="B67" s="6" t="s">
        <v>180</v>
      </c>
      <c r="D67" s="58">
        <f>D65+D31</f>
        <v>1.8793082902397945E-3</v>
      </c>
    </row>
    <row r="69" spans="2:4" x14ac:dyDescent="0.25">
      <c r="C69" s="71" t="s">
        <v>188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1B3B-C2D0-4102-B129-3258FDBB4890}">
  <sheetPr codeName="גיליון2">
    <tabColor rgb="FF002060"/>
  </sheetPr>
  <dimension ref="B2:D70"/>
  <sheetViews>
    <sheetView showGridLines="0" rightToLeft="1" zoomScale="80" zoomScaleNormal="80" workbookViewId="0">
      <selection activeCell="B1" sqref="B1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181</v>
      </c>
      <c r="C2" s="2"/>
    </row>
    <row r="3" spans="2:4" ht="18" customHeight="1" x14ac:dyDescent="0.3">
      <c r="B3" s="8"/>
    </row>
    <row r="4" spans="2:4" ht="18" customHeight="1" x14ac:dyDescent="0.3">
      <c r="B4" s="9" t="s">
        <v>182</v>
      </c>
      <c r="C4" s="2"/>
      <c r="D4" s="11" t="s">
        <v>77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91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1.4427470529999999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1.4879999999999999E-2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v>0.186</v>
      </c>
    </row>
    <row r="20" spans="2:4" ht="18" customHeight="1" x14ac:dyDescent="0.25">
      <c r="B20" s="6"/>
    </row>
    <row r="21" spans="2:4" ht="18" customHeight="1" x14ac:dyDescent="0.25">
      <c r="B21" s="6" t="s">
        <v>89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90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170</v>
      </c>
      <c r="D25" s="12">
        <f>SUM(D7:D23)</f>
        <v>1.6436270529999999</v>
      </c>
    </row>
    <row r="26" spans="2:4" ht="18" customHeight="1" x14ac:dyDescent="0.25">
      <c r="B26" s="6"/>
    </row>
    <row r="27" spans="2:4" ht="18" customHeight="1" x14ac:dyDescent="0.25">
      <c r="B27" s="6" t="s">
        <v>171</v>
      </c>
      <c r="D27" s="12">
        <f>AVERAGE(D28:D29)</f>
        <v>503.08399500000002</v>
      </c>
    </row>
    <row r="28" spans="2:4" ht="18" customHeight="1" x14ac:dyDescent="0.25">
      <c r="C28" s="3" t="s">
        <v>183</v>
      </c>
      <c r="D28" s="12">
        <v>1005.66657</v>
      </c>
    </row>
    <row r="29" spans="2:4" ht="18" customHeight="1" x14ac:dyDescent="0.25">
      <c r="C29" s="3" t="s">
        <v>184</v>
      </c>
      <c r="D29" s="12">
        <v>0.50141999999999998</v>
      </c>
    </row>
    <row r="30" spans="2:4" ht="18" customHeight="1" x14ac:dyDescent="0.25"/>
    <row r="31" spans="2:4" ht="18" customHeight="1" x14ac:dyDescent="0.25">
      <c r="B31" s="6" t="s">
        <v>172</v>
      </c>
      <c r="D31" s="58">
        <f>D25/D27</f>
        <v>3.2671026495287329E-3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94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173</v>
      </c>
      <c r="D37" s="12">
        <f>SUM(D38:D50)</f>
        <v>0.31067111099999989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73</v>
      </c>
      <c r="D39" s="12">
        <v>0</v>
      </c>
    </row>
    <row r="40" spans="2:4" ht="18" customHeight="1" x14ac:dyDescent="0.25">
      <c r="C40" s="6" t="s">
        <v>74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0.10261955200000003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v>0.20805155899999986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174</v>
      </c>
      <c r="D52" s="58">
        <f>D37/D29</f>
        <v>0.61958260739499804</v>
      </c>
    </row>
    <row r="53" spans="2:4" ht="18" customHeight="1" x14ac:dyDescent="0.25">
      <c r="B53" s="6" t="s">
        <v>95</v>
      </c>
      <c r="D53" s="58">
        <v>6.9999999999999999E-4</v>
      </c>
    </row>
    <row r="54" spans="2:4" ht="18" customHeight="1" x14ac:dyDescent="0.25">
      <c r="B54" s="6" t="s">
        <v>175</v>
      </c>
      <c r="D54" s="58">
        <f>D53-D52</f>
        <v>-0.61888260739499801</v>
      </c>
    </row>
    <row r="55" spans="2:4" ht="18" customHeight="1" x14ac:dyDescent="0.25">
      <c r="B55" s="6"/>
    </row>
    <row r="56" spans="2:4" ht="18" customHeight="1" x14ac:dyDescent="0.25">
      <c r="B56" s="6" t="s">
        <v>176</v>
      </c>
    </row>
    <row r="57" spans="2:4" ht="18" customHeight="1" x14ac:dyDescent="0.25">
      <c r="B57" s="6" t="s">
        <v>177</v>
      </c>
      <c r="D57" s="58">
        <f>(D37-D56)/D29</f>
        <v>0.61958260739499804</v>
      </c>
    </row>
    <row r="58" spans="2:4" ht="18" customHeight="1" x14ac:dyDescent="0.25">
      <c r="B58" s="6"/>
    </row>
    <row r="59" spans="2:4" ht="18" customHeight="1" x14ac:dyDescent="0.25">
      <c r="B59" s="7" t="s">
        <v>96</v>
      </c>
    </row>
    <row r="60" spans="2:4" ht="18" customHeight="1" x14ac:dyDescent="0.25">
      <c r="B60" s="6" t="s">
        <v>178</v>
      </c>
      <c r="D60" s="12">
        <f>(D25+D37-D56)</f>
        <v>1.9542981639999999</v>
      </c>
    </row>
    <row r="61" spans="2:4" ht="18" customHeight="1" x14ac:dyDescent="0.25">
      <c r="B61" s="6"/>
    </row>
    <row r="62" spans="2:4" ht="18" customHeight="1" x14ac:dyDescent="0.25">
      <c r="B62" s="6" t="s">
        <v>179</v>
      </c>
      <c r="D62" s="58">
        <f>D60/D27</f>
        <v>3.8846359324152219E-3</v>
      </c>
    </row>
    <row r="63" spans="2:4" ht="18" customHeight="1" x14ac:dyDescent="0.25">
      <c r="B63" s="6"/>
    </row>
    <row r="64" spans="2:4" ht="18" customHeight="1" x14ac:dyDescent="0.25">
      <c r="B64" s="7" t="s">
        <v>97</v>
      </c>
    </row>
    <row r="65" spans="2:4" ht="18" customHeight="1" x14ac:dyDescent="0.25">
      <c r="B65" s="6" t="s">
        <v>98</v>
      </c>
      <c r="D65" s="58">
        <v>1E-4</v>
      </c>
    </row>
    <row r="66" spans="2:4" ht="18" customHeight="1" x14ac:dyDescent="0.25">
      <c r="B66" s="6" t="s">
        <v>185</v>
      </c>
    </row>
    <row r="67" spans="2:4" ht="18" customHeight="1" x14ac:dyDescent="0.25">
      <c r="B67" s="6" t="s">
        <v>180</v>
      </c>
      <c r="D67" s="12">
        <f>D65+D31</f>
        <v>3.3671026495287327E-3</v>
      </c>
    </row>
    <row r="70" spans="2:4" x14ac:dyDescent="0.25">
      <c r="C70" s="71" t="s">
        <v>188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8C82-913A-4789-B2AF-C71BE22DFECE}">
  <sheetPr codeName="Sheet4">
    <tabColor rgb="FF002060"/>
  </sheetPr>
  <dimension ref="B1:F38"/>
  <sheetViews>
    <sheetView showGridLines="0" rightToLeft="1" workbookViewId="0">
      <selection activeCell="B1" sqref="B1"/>
    </sheetView>
  </sheetViews>
  <sheetFormatPr defaultColWidth="9" defaultRowHeight="15" x14ac:dyDescent="0.25"/>
  <cols>
    <col min="1" max="1" width="2.75" style="44" customWidth="1"/>
    <col min="2" max="2" width="5.625" style="53" customWidth="1"/>
    <col min="3" max="3" width="65" style="42" bestFit="1" customWidth="1"/>
    <col min="4" max="4" width="12.875" style="43" bestFit="1" customWidth="1"/>
    <col min="5" max="16384" width="9" style="44"/>
  </cols>
  <sheetData>
    <row r="1" spans="2:6" x14ac:dyDescent="0.25">
      <c r="B1" s="42"/>
    </row>
    <row r="2" spans="2:6" ht="18.75" x14ac:dyDescent="0.3">
      <c r="B2" s="54" t="s">
        <v>186</v>
      </c>
    </row>
    <row r="3" spans="2:6" x14ac:dyDescent="0.25">
      <c r="B3" s="42"/>
      <c r="C3" s="45"/>
      <c r="D3" s="46"/>
    </row>
    <row r="4" spans="2:6" ht="18.75" x14ac:dyDescent="0.3">
      <c r="B4" s="47" t="s">
        <v>181</v>
      </c>
      <c r="C4" s="45"/>
      <c r="D4" s="46"/>
    </row>
    <row r="5" spans="2:6" ht="15.75" x14ac:dyDescent="0.25">
      <c r="B5" s="48"/>
      <c r="C5" s="45"/>
      <c r="D5" s="46"/>
    </row>
    <row r="6" spans="2:6" ht="15.75" x14ac:dyDescent="0.25">
      <c r="B6" s="49"/>
      <c r="C6" s="41" t="s">
        <v>23</v>
      </c>
      <c r="D6" s="50"/>
    </row>
    <row r="7" spans="2:6" ht="15.75" x14ac:dyDescent="0.25">
      <c r="B7" s="49"/>
      <c r="C7" s="31" t="s">
        <v>22</v>
      </c>
      <c r="D7" s="56" t="s">
        <v>77</v>
      </c>
    </row>
    <row r="8" spans="2:6" ht="15.75" x14ac:dyDescent="0.25">
      <c r="B8" s="51"/>
      <c r="C8" s="31" t="s">
        <v>24</v>
      </c>
      <c r="D8" s="52"/>
    </row>
    <row r="9" spans="2:6" x14ac:dyDescent="0.25">
      <c r="B9" s="51" t="s">
        <v>79</v>
      </c>
      <c r="C9" s="51" t="s">
        <v>66</v>
      </c>
      <c r="D9" s="52">
        <v>3.7853425130000002</v>
      </c>
      <c r="E9" s="52"/>
      <c r="F9" s="57"/>
    </row>
    <row r="10" spans="2:6" x14ac:dyDescent="0.25">
      <c r="B10" s="51" t="s">
        <v>80</v>
      </c>
      <c r="C10" s="51" t="s">
        <v>67</v>
      </c>
      <c r="D10" s="52">
        <v>1.0810506000000001E-2</v>
      </c>
      <c r="E10" s="52"/>
    </row>
    <row r="11" spans="2:6" x14ac:dyDescent="0.25">
      <c r="B11" s="51" t="s">
        <v>81</v>
      </c>
      <c r="C11" s="51" t="s">
        <v>65</v>
      </c>
      <c r="D11" s="52">
        <v>5.2881500000000001E-3</v>
      </c>
      <c r="E11" s="52"/>
    </row>
    <row r="12" spans="2:6" ht="15.75" x14ac:dyDescent="0.25">
      <c r="C12" s="28" t="s">
        <v>56</v>
      </c>
      <c r="D12" s="30">
        <f>SUM(D9:D11)</f>
        <v>3.8014411690000003</v>
      </c>
      <c r="E12" s="52"/>
      <c r="F12" s="57"/>
    </row>
    <row r="13" spans="2:6" ht="15.75" x14ac:dyDescent="0.25">
      <c r="C13" s="31"/>
      <c r="D13" s="30"/>
    </row>
    <row r="14" spans="2:6" ht="15.75" x14ac:dyDescent="0.25">
      <c r="B14" s="51"/>
      <c r="C14" s="41" t="s">
        <v>25</v>
      </c>
      <c r="D14" s="52"/>
    </row>
    <row r="15" spans="2:6" ht="15.75" x14ac:dyDescent="0.25">
      <c r="B15" s="51"/>
      <c r="C15" s="31" t="s">
        <v>22</v>
      </c>
      <c r="D15" s="30"/>
    </row>
    <row r="16" spans="2:6" ht="15.75" x14ac:dyDescent="0.25">
      <c r="B16" s="51"/>
      <c r="C16" s="31" t="s">
        <v>24</v>
      </c>
      <c r="D16" s="52"/>
    </row>
    <row r="17" spans="2:6" x14ac:dyDescent="0.25">
      <c r="B17" s="51" t="s">
        <v>79</v>
      </c>
      <c r="C17" s="51" t="s">
        <v>66</v>
      </c>
      <c r="D17" s="52">
        <v>7.7500000000000013E-2</v>
      </c>
      <c r="F17" s="57"/>
    </row>
    <row r="18" spans="2:6" ht="15.75" x14ac:dyDescent="0.25">
      <c r="C18" s="28" t="s">
        <v>57</v>
      </c>
      <c r="D18" s="30">
        <f>SUM(D17)</f>
        <v>7.7500000000000013E-2</v>
      </c>
    </row>
    <row r="19" spans="2:6" ht="15.75" x14ac:dyDescent="0.25">
      <c r="C19" s="28"/>
      <c r="D19" s="30"/>
    </row>
    <row r="20" spans="2:6" ht="15.75" x14ac:dyDescent="0.25">
      <c r="C20" s="31" t="s">
        <v>26</v>
      </c>
      <c r="D20" s="30"/>
    </row>
    <row r="21" spans="2:6" ht="15.75" x14ac:dyDescent="0.25">
      <c r="C21" s="28" t="s">
        <v>58</v>
      </c>
      <c r="D21" s="30">
        <v>0</v>
      </c>
    </row>
    <row r="22" spans="2:6" ht="15.75" x14ac:dyDescent="0.25">
      <c r="C22" s="28"/>
      <c r="D22" s="30"/>
    </row>
    <row r="23" spans="2:6" ht="15.75" x14ac:dyDescent="0.25">
      <c r="C23" s="31" t="s">
        <v>27</v>
      </c>
      <c r="D23" s="30"/>
    </row>
    <row r="24" spans="2:6" ht="15.75" x14ac:dyDescent="0.25">
      <c r="C24" s="28" t="s">
        <v>59</v>
      </c>
      <c r="D24" s="30">
        <v>0</v>
      </c>
    </row>
    <row r="25" spans="2:6" ht="15.75" x14ac:dyDescent="0.25">
      <c r="C25" s="28"/>
      <c r="D25" s="30"/>
    </row>
    <row r="26" spans="2:6" ht="15.75" x14ac:dyDescent="0.25">
      <c r="C26" s="31" t="s">
        <v>28</v>
      </c>
      <c r="D26" s="30">
        <v>2.34</v>
      </c>
      <c r="F26" s="57"/>
    </row>
    <row r="27" spans="2:6" ht="15.75" x14ac:dyDescent="0.25">
      <c r="C27" s="31"/>
      <c r="D27" s="30"/>
    </row>
    <row r="28" spans="2:6" ht="15.75" x14ac:dyDescent="0.25">
      <c r="C28" s="31" t="s">
        <v>29</v>
      </c>
      <c r="D28" s="30"/>
    </row>
    <row r="29" spans="2:6" ht="15.75" x14ac:dyDescent="0.25">
      <c r="C29" s="28" t="s">
        <v>60</v>
      </c>
      <c r="D29" s="30">
        <v>0</v>
      </c>
    </row>
    <row r="30" spans="2:6" ht="15.75" x14ac:dyDescent="0.25">
      <c r="C30" s="41"/>
      <c r="D30" s="32"/>
    </row>
    <row r="31" spans="2:6" ht="15.75" x14ac:dyDescent="0.25">
      <c r="C31" s="31" t="s">
        <v>30</v>
      </c>
      <c r="D31" s="30"/>
    </row>
    <row r="32" spans="2:6" ht="15.75" x14ac:dyDescent="0.25">
      <c r="C32" s="55" t="s">
        <v>61</v>
      </c>
      <c r="D32" s="30">
        <v>0</v>
      </c>
    </row>
    <row r="33" spans="3:4" ht="15.75" x14ac:dyDescent="0.25">
      <c r="C33" s="31"/>
    </row>
    <row r="34" spans="3:4" ht="15.75" x14ac:dyDescent="0.25">
      <c r="C34" s="31" t="s">
        <v>31</v>
      </c>
      <c r="D34" s="30"/>
    </row>
    <row r="35" spans="3:4" ht="15.75" x14ac:dyDescent="0.25">
      <c r="C35" s="55" t="s">
        <v>62</v>
      </c>
      <c r="D35" s="30">
        <v>0</v>
      </c>
    </row>
    <row r="36" spans="3:4" ht="15.75" x14ac:dyDescent="0.25">
      <c r="C36" s="41"/>
      <c r="D36" s="32"/>
    </row>
    <row r="38" spans="3:4" ht="15.75" x14ac:dyDescent="0.25">
      <c r="C38" s="41" t="s">
        <v>64</v>
      </c>
      <c r="D38" s="32">
        <f>D26+D18+D12</f>
        <v>6.2189411690000007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434F-9177-4AB0-AFD0-973C826BEC32}">
  <sheetPr codeName="Sheet5">
    <tabColor rgb="FF002060"/>
  </sheetPr>
  <dimension ref="A1:E60"/>
  <sheetViews>
    <sheetView showGridLines="0" rightToLeft="1" zoomScaleNormal="100" workbookViewId="0">
      <selection activeCell="B57" sqref="B57:C58"/>
    </sheetView>
  </sheetViews>
  <sheetFormatPr defaultColWidth="9" defaultRowHeight="15.75" x14ac:dyDescent="0.25"/>
  <cols>
    <col min="1" max="1" width="4.75" style="38" customWidth="1"/>
    <col min="2" max="2" width="72.875" style="39" bestFit="1" customWidth="1"/>
    <col min="3" max="3" width="16.625" style="65" bestFit="1" customWidth="1"/>
    <col min="4" max="16384" width="9" style="39"/>
  </cols>
  <sheetData>
    <row r="1" spans="1:3" s="35" customFormat="1" ht="18.75" x14ac:dyDescent="0.3">
      <c r="A1" s="34"/>
      <c r="C1" s="60"/>
    </row>
    <row r="2" spans="1:3" s="35" customFormat="1" ht="18.75" x14ac:dyDescent="0.3">
      <c r="A2" s="34"/>
      <c r="B2" s="37" t="s">
        <v>187</v>
      </c>
      <c r="C2" s="60"/>
    </row>
    <row r="3" spans="1:3" s="35" customFormat="1" ht="18.75" x14ac:dyDescent="0.3">
      <c r="A3" s="34"/>
      <c r="B3" s="36"/>
      <c r="C3" s="60"/>
    </row>
    <row r="4" spans="1:3" s="35" customFormat="1" ht="18.75" x14ac:dyDescent="0.3">
      <c r="A4" s="34"/>
      <c r="B4" s="37" t="s">
        <v>181</v>
      </c>
      <c r="C4" s="60"/>
    </row>
    <row r="6" spans="1:3" x14ac:dyDescent="0.25">
      <c r="B6" s="31" t="s">
        <v>33</v>
      </c>
      <c r="C6" s="61" t="s">
        <v>77</v>
      </c>
    </row>
    <row r="7" spans="1:3" x14ac:dyDescent="0.25">
      <c r="B7" s="29" t="s">
        <v>47</v>
      </c>
      <c r="C7" s="63">
        <v>0</v>
      </c>
    </row>
    <row r="8" spans="1:3" x14ac:dyDescent="0.25">
      <c r="B8" s="31"/>
      <c r="C8" s="62"/>
    </row>
    <row r="9" spans="1:3" x14ac:dyDescent="0.25">
      <c r="B9" s="31" t="s">
        <v>75</v>
      </c>
      <c r="C9" s="62"/>
    </row>
    <row r="10" spans="1:3" x14ac:dyDescent="0.25">
      <c r="B10" s="29" t="s">
        <v>76</v>
      </c>
      <c r="C10" s="64">
        <v>0</v>
      </c>
    </row>
    <row r="11" spans="1:3" x14ac:dyDescent="0.25">
      <c r="B11" s="31"/>
      <c r="C11" s="64"/>
    </row>
    <row r="12" spans="1:3" x14ac:dyDescent="0.25">
      <c r="B12" s="31" t="s">
        <v>34</v>
      </c>
    </row>
    <row r="13" spans="1:3" x14ac:dyDescent="0.25">
      <c r="B13" s="33" t="s">
        <v>48</v>
      </c>
      <c r="C13" s="66"/>
    </row>
    <row r="14" spans="1:3" x14ac:dyDescent="0.25">
      <c r="B14" s="40"/>
      <c r="C14" s="66"/>
    </row>
    <row r="15" spans="1:3" x14ac:dyDescent="0.25">
      <c r="B15" s="31" t="s">
        <v>35</v>
      </c>
      <c r="C15" s="66"/>
    </row>
    <row r="16" spans="1:3" x14ac:dyDescent="0.25">
      <c r="B16" s="33" t="s">
        <v>49</v>
      </c>
      <c r="C16" s="66"/>
    </row>
    <row r="17" spans="2:5" x14ac:dyDescent="0.25">
      <c r="B17" s="40"/>
      <c r="C17" s="66"/>
    </row>
    <row r="18" spans="2:5" x14ac:dyDescent="0.25">
      <c r="B18" s="31" t="s">
        <v>36</v>
      </c>
      <c r="C18" s="66"/>
    </row>
    <row r="19" spans="2:5" x14ac:dyDescent="0.25">
      <c r="B19" s="31" t="s">
        <v>37</v>
      </c>
      <c r="C19" s="66"/>
    </row>
    <row r="20" spans="2:5" x14ac:dyDescent="0.25">
      <c r="B20" s="40" t="s">
        <v>84</v>
      </c>
      <c r="C20" s="66">
        <v>4.3257342999999997E-2</v>
      </c>
      <c r="D20" s="68"/>
      <c r="E20" s="69"/>
    </row>
    <row r="21" spans="2:5" x14ac:dyDescent="0.25">
      <c r="B21" s="40" t="s">
        <v>86</v>
      </c>
      <c r="C21" s="66">
        <v>4.7344626999999993E-2</v>
      </c>
      <c r="D21" s="68"/>
      <c r="E21" s="69"/>
    </row>
    <row r="22" spans="2:5" x14ac:dyDescent="0.25">
      <c r="B22" s="40" t="s">
        <v>68</v>
      </c>
      <c r="C22" s="66">
        <v>9.7741544999999957E-2</v>
      </c>
      <c r="D22" s="68"/>
      <c r="E22" s="69"/>
    </row>
    <row r="23" spans="2:5" ht="15" customHeight="1" x14ac:dyDescent="0.25">
      <c r="B23" s="40" t="s">
        <v>85</v>
      </c>
      <c r="C23" s="66">
        <v>0.12441003900000006</v>
      </c>
      <c r="D23" s="68"/>
      <c r="E23" s="69"/>
    </row>
    <row r="24" spans="2:5" x14ac:dyDescent="0.25">
      <c r="B24" s="40" t="s">
        <v>69</v>
      </c>
      <c r="C24" s="66">
        <v>4.1289152999999967E-2</v>
      </c>
      <c r="E24" s="69"/>
    </row>
    <row r="25" spans="2:5" x14ac:dyDescent="0.25">
      <c r="B25" s="40" t="s">
        <v>169</v>
      </c>
      <c r="C25" s="68">
        <v>4.756260000000001E-4</v>
      </c>
      <c r="E25" s="69"/>
    </row>
    <row r="26" spans="2:5" x14ac:dyDescent="0.25">
      <c r="B26" s="40" t="s">
        <v>83</v>
      </c>
      <c r="C26" s="68">
        <v>2.0652919000000027E-2</v>
      </c>
      <c r="E26" s="69"/>
    </row>
    <row r="27" spans="2:5" x14ac:dyDescent="0.25">
      <c r="B27" s="40" t="s">
        <v>82</v>
      </c>
      <c r="C27" s="68">
        <v>3.1254469999999944E-2</v>
      </c>
      <c r="E27" s="69"/>
    </row>
    <row r="28" spans="2:5" x14ac:dyDescent="0.25">
      <c r="B28" s="40" t="s">
        <v>70</v>
      </c>
      <c r="C28" s="68">
        <v>3.1162887999999965E-2</v>
      </c>
      <c r="E28" s="69"/>
    </row>
    <row r="29" spans="2:5" x14ac:dyDescent="0.25">
      <c r="B29" s="40" t="s">
        <v>71</v>
      </c>
      <c r="C29" s="68">
        <v>2.077098300000001E-2</v>
      </c>
      <c r="E29" s="69"/>
    </row>
    <row r="30" spans="2:5" x14ac:dyDescent="0.25">
      <c r="B30" s="40" t="s">
        <v>88</v>
      </c>
      <c r="C30" s="68">
        <v>4.3138427999999958E-2</v>
      </c>
      <c r="E30" s="69"/>
    </row>
    <row r="31" spans="2:5" x14ac:dyDescent="0.25">
      <c r="B31" s="29" t="s">
        <v>50</v>
      </c>
      <c r="C31" s="63">
        <f>SUM(C20:C30)</f>
        <v>0.50149802099999996</v>
      </c>
    </row>
    <row r="32" spans="2:5" x14ac:dyDescent="0.25">
      <c r="B32" s="40"/>
      <c r="C32" s="66"/>
    </row>
    <row r="33" spans="2:5" x14ac:dyDescent="0.25">
      <c r="B33" s="31" t="s">
        <v>38</v>
      </c>
      <c r="C33" s="67"/>
    </row>
    <row r="34" spans="2:5" x14ac:dyDescent="0.25">
      <c r="B34" s="31" t="s">
        <v>39</v>
      </c>
    </row>
    <row r="35" spans="2:5" x14ac:dyDescent="0.25">
      <c r="B35" s="40" t="s">
        <v>83</v>
      </c>
      <c r="C35" s="68">
        <v>7.2345791999999978E-2</v>
      </c>
      <c r="D35" s="68"/>
      <c r="E35" s="69"/>
    </row>
    <row r="36" spans="2:5" x14ac:dyDescent="0.25">
      <c r="B36" s="40" t="s">
        <v>84</v>
      </c>
      <c r="C36" s="68">
        <v>5.0741882999999995E-2</v>
      </c>
      <c r="E36" s="69"/>
    </row>
    <row r="37" spans="2:5" x14ac:dyDescent="0.25">
      <c r="B37" s="40" t="s">
        <v>169</v>
      </c>
      <c r="C37" s="68">
        <v>5.0347753000000016E-2</v>
      </c>
      <c r="E37" s="69"/>
    </row>
    <row r="38" spans="2:5" x14ac:dyDescent="0.25">
      <c r="B38" s="40" t="s">
        <v>82</v>
      </c>
      <c r="C38" s="68">
        <v>0</v>
      </c>
      <c r="E38" s="69"/>
    </row>
    <row r="39" spans="2:5" x14ac:dyDescent="0.25">
      <c r="B39" s="40" t="s">
        <v>86</v>
      </c>
      <c r="C39" s="68">
        <v>0.20424956900000008</v>
      </c>
      <c r="E39" s="69"/>
    </row>
    <row r="40" spans="2:5" x14ac:dyDescent="0.25">
      <c r="B40" s="40" t="s">
        <v>87</v>
      </c>
      <c r="C40" s="68">
        <v>7.8146500000000018E-4</v>
      </c>
      <c r="E40" s="69"/>
    </row>
    <row r="41" spans="2:5" x14ac:dyDescent="0.25">
      <c r="B41" s="28" t="s">
        <v>51</v>
      </c>
      <c r="C41" s="63">
        <f>SUM(C35:C40)</f>
        <v>0.37846646200000006</v>
      </c>
    </row>
    <row r="42" spans="2:5" x14ac:dyDescent="0.25">
      <c r="B42" s="31"/>
      <c r="C42" s="66"/>
    </row>
    <row r="43" spans="2:5" x14ac:dyDescent="0.25">
      <c r="B43" s="31" t="s">
        <v>40</v>
      </c>
      <c r="C43" s="66"/>
    </row>
    <row r="44" spans="2:5" x14ac:dyDescent="0.25">
      <c r="B44" s="31" t="s">
        <v>41</v>
      </c>
      <c r="C44" s="67"/>
    </row>
    <row r="45" spans="2:5" x14ac:dyDescent="0.25">
      <c r="B45" s="31" t="s">
        <v>42</v>
      </c>
      <c r="C45" s="66"/>
    </row>
    <row r="46" spans="2:5" x14ac:dyDescent="0.25">
      <c r="B46" s="29" t="s">
        <v>52</v>
      </c>
      <c r="C46" s="63">
        <v>0</v>
      </c>
    </row>
    <row r="47" spans="2:5" x14ac:dyDescent="0.25">
      <c r="B47" s="40"/>
      <c r="C47" s="66"/>
    </row>
    <row r="48" spans="2:5" x14ac:dyDescent="0.25">
      <c r="B48" s="31" t="s">
        <v>43</v>
      </c>
      <c r="C48" s="66"/>
    </row>
    <row r="49" spans="2:3" x14ac:dyDescent="0.25">
      <c r="B49" s="31" t="s">
        <v>44</v>
      </c>
      <c r="C49" s="64"/>
    </row>
    <row r="50" spans="2:3" x14ac:dyDescent="0.25">
      <c r="B50" s="29" t="s">
        <v>53</v>
      </c>
      <c r="C50" s="64">
        <v>0</v>
      </c>
    </row>
    <row r="51" spans="2:3" x14ac:dyDescent="0.25">
      <c r="B51" s="33"/>
      <c r="C51" s="64"/>
    </row>
    <row r="52" spans="2:3" x14ac:dyDescent="0.25">
      <c r="B52" s="31" t="s">
        <v>45</v>
      </c>
    </row>
    <row r="53" spans="2:3" x14ac:dyDescent="0.25">
      <c r="B53" s="28" t="s">
        <v>46</v>
      </c>
      <c r="C53" s="67">
        <v>0</v>
      </c>
    </row>
    <row r="55" spans="2:3" x14ac:dyDescent="0.25">
      <c r="B55" s="33" t="s">
        <v>54</v>
      </c>
      <c r="C55" s="64">
        <f>C41+C31</f>
        <v>0.87996448299999996</v>
      </c>
    </row>
    <row r="56" spans="2:3" x14ac:dyDescent="0.25">
      <c r="B56" s="33"/>
      <c r="C56" s="64"/>
    </row>
    <row r="57" spans="2:3" x14ac:dyDescent="0.25">
      <c r="B57" s="31" t="s">
        <v>32</v>
      </c>
      <c r="C57" s="32"/>
    </row>
    <row r="58" spans="2:3" x14ac:dyDescent="0.25">
      <c r="B58" s="55" t="s">
        <v>63</v>
      </c>
      <c r="C58" s="30">
        <v>0</v>
      </c>
    </row>
    <row r="59" spans="2:3" x14ac:dyDescent="0.25">
      <c r="B59" s="33"/>
      <c r="C59" s="64"/>
    </row>
    <row r="60" spans="2:3" x14ac:dyDescent="0.25">
      <c r="B60" s="33" t="s">
        <v>55</v>
      </c>
      <c r="C60" s="64">
        <f>מאוחד!D29</f>
        <v>578.4799099999999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נספח לאוצר</vt:lpstr>
      <vt:lpstr>מאוחד</vt:lpstr>
      <vt:lpstr>כללי</vt:lpstr>
      <vt:lpstr>אגח משולב מניות</vt:lpstr>
      <vt:lpstr>מניות</vt:lpstr>
      <vt:lpstr>נספח 2</vt:lpstr>
      <vt:lpstr>נספח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2024-06-25T10:14:21Z</dcterms:modified>
</cp:coreProperties>
</file>