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ami-dc02\FolderRedirection\merav\Desktop\רשימת נכסים 31.3.25\"/>
    </mc:Choice>
  </mc:AlternateContent>
  <xr:revisionPtr revIDLastSave="0" documentId="13_ncr:1_{FD30630E-DABE-43B1-83D5-09E4F2E0F8B4}" xr6:coauthVersionLast="47" xr6:coauthVersionMax="47" xr10:uidLastSave="{00000000-0000-0000-0000-000000000000}"/>
  <bookViews>
    <workbookView xWindow="-120" yWindow="-120" windowWidth="29040" windowHeight="15840" xr2:uid="{CC99CB81-1DF7-46C7-8D31-FDA4ADF8D84A}"/>
  </bookViews>
  <sheets>
    <sheet name="מאוחד" sheetId="2" r:id="rId1"/>
    <sheet name="גמל להשקעה כללי" sheetId="3" r:id="rId2"/>
    <sheet name="גמל להשקעה אגח משולב מניות" sheetId="4" r:id="rId3"/>
    <sheet name="גמל להשקעה מניות" sheetId="5" r:id="rId4"/>
    <sheet name="גמל להשקעה S&amp;P 500" sheetId="6" r:id="rId5"/>
    <sheet name="נספח 2" sheetId="7" r:id="rId6"/>
    <sheet name="נספח 3" sheetId="8" r:id="rId7"/>
  </sheets>
  <definedNames>
    <definedName name="_____JVP2">#REF!</definedName>
    <definedName name="_____JVP3">#REF!</definedName>
    <definedName name="____JVP2">#REF!</definedName>
    <definedName name="____JVP3">#REF!</definedName>
    <definedName name="___JVP2">#REF!</definedName>
    <definedName name="___JVP3">#REF!</definedName>
    <definedName name="__JVP2">#REF!</definedName>
    <definedName name="__JVP3">#REF!</definedName>
    <definedName name="_JVP2">#REF!</definedName>
    <definedName name="_JVP3">#REF!</definedName>
    <definedName name="a">#REF!</definedName>
    <definedName name="AFIK" localSheetId="4">#REF!</definedName>
    <definedName name="AFIK" localSheetId="1">#REF!</definedName>
    <definedName name="AFIK" localSheetId="3">#REF!</definedName>
    <definedName name="AFIK" localSheetId="0">#REF!</definedName>
    <definedName name="AFIK">#REF!</definedName>
    <definedName name="AFIK_KOD" localSheetId="4">#REF!</definedName>
    <definedName name="AFIK_KOD" localSheetId="1">#REF!</definedName>
    <definedName name="AFIK_KOD" localSheetId="3">#REF!</definedName>
    <definedName name="AFIK_KOD" localSheetId="0">#REF!</definedName>
    <definedName name="AFIK_KOD">#REF!</definedName>
    <definedName name="AFIK_SUM" localSheetId="4">#REF!</definedName>
    <definedName name="AFIK_SUM" localSheetId="1">#REF!</definedName>
    <definedName name="AFIK_SUM" localSheetId="3">#REF!</definedName>
    <definedName name="AFIK_SUM" localSheetId="0">#REF!</definedName>
    <definedName name="AFIK_SUM">#REF!</definedName>
    <definedName name="AFIK_SUM_NAME" localSheetId="1">#REF!</definedName>
    <definedName name="AFIK_SUM_NAME" localSheetId="3">#REF!</definedName>
    <definedName name="AFIK_SUM_NAME" localSheetId="0">#REF!</definedName>
    <definedName name="AFIK_SUM_NAME">#REF!</definedName>
    <definedName name="BROK_KASHUR" localSheetId="1">#REF!</definedName>
    <definedName name="BROK_KASHUR" localSheetId="3">#REF!</definedName>
    <definedName name="BROK_KASHUR" localSheetId="0">#REF!</definedName>
    <definedName name="BROK_KASHUR">#REF!</definedName>
    <definedName name="Card104129">#REF!</definedName>
    <definedName name="Castod" localSheetId="4">#REF!</definedName>
    <definedName name="Castod">#REF!</definedName>
    <definedName name="checkState" localSheetId="4">#REF!</definedName>
    <definedName name="checkState" localSheetId="1">#REF!</definedName>
    <definedName name="checkState" localSheetId="3">#REF!</definedName>
    <definedName name="checkState" localSheetId="0">#REF!</definedName>
    <definedName name="checkState">#REF!</definedName>
    <definedName name="comp_name" localSheetId="4">#REF!</definedName>
    <definedName name="comp_name">#REF!</definedName>
    <definedName name="currentValue" localSheetId="4">#REF!</definedName>
    <definedName name="currentValue" localSheetId="1">#REF!</definedName>
    <definedName name="currentValue" localSheetId="3">#REF!</definedName>
    <definedName name="currentValue" localSheetId="0">#REF!</definedName>
    <definedName name="currentValue">#REF!</definedName>
    <definedName name="Custody1" localSheetId="4">#REF!</definedName>
    <definedName name="Custody1" localSheetId="1">#REF!</definedName>
    <definedName name="Custody1" localSheetId="3">#REF!</definedName>
    <definedName name="Custody1" localSheetId="0">#REF!</definedName>
    <definedName name="Custody1">#REF!</definedName>
    <definedName name="data_colm">#REF!</definedName>
    <definedName name="data_columns">#REF!</definedName>
    <definedName name="data_tocompany">#REF!</definedName>
    <definedName name="Date1" localSheetId="4">#REF!</definedName>
    <definedName name="Date1" localSheetId="1">#REF!</definedName>
    <definedName name="Date1" localSheetId="3">#REF!</definedName>
    <definedName name="Date1" localSheetId="0">#REF!</definedName>
    <definedName name="Date1">#REF!</definedName>
    <definedName name="dochdate">#REF!</definedName>
    <definedName name="dollar">#REF!</definedName>
    <definedName name="FORMULA" localSheetId="4">#REF!</definedName>
    <definedName name="FORMULA" localSheetId="1">#REF!</definedName>
    <definedName name="FORMULA" localSheetId="3">#REF!</definedName>
    <definedName name="FORMULA" localSheetId="0">#REF!</definedName>
    <definedName name="FORMULA">#REF!</definedName>
    <definedName name="hodesh">#REF!</definedName>
    <definedName name="KRANOT_KASHUR" localSheetId="4">#REF!</definedName>
    <definedName name="KRANOT_KASHUR" localSheetId="1">#REF!</definedName>
    <definedName name="KRANOT_KASHUR" localSheetId="3">#REF!</definedName>
    <definedName name="KRANOT_KASHUR" localSheetId="0">#REF!</definedName>
    <definedName name="KRANOT_KASHUR">#REF!</definedName>
    <definedName name="Kupa1" localSheetId="4">#REF!</definedName>
    <definedName name="Kupa1" localSheetId="1">#REF!</definedName>
    <definedName name="Kupa1" localSheetId="3">#REF!</definedName>
    <definedName name="Kupa1" localSheetId="0">#REF!</definedName>
    <definedName name="Kupa1">#REF!</definedName>
    <definedName name="kupaNoga" localSheetId="4">OFFSET(#REF!,0,0,COUNTA(#REF!)-1,1)</definedName>
    <definedName name="kupaNoga" localSheetId="1">OFFSET(#REF!,0,0,COUNTA(#REF!)-1,1)</definedName>
    <definedName name="kupaNoga" localSheetId="3">OFFSET(#REF!,0,0,COUNTA(#REF!)-1,1)</definedName>
    <definedName name="kupaNoga" localSheetId="0">OFFSET(#REF!,0,0,COUNTA(#REF!)-1,1)</definedName>
    <definedName name="kupaNoga">OFFSET(#REF!,0,0,COUNTA(#REF!)-1,1)</definedName>
    <definedName name="line3">#REF!</definedName>
    <definedName name="list_dates">#REF!</definedName>
    <definedName name="madad">#REF!</definedName>
    <definedName name="MaslulNoga" localSheetId="4">OFFSET(#REF!,0,0,COUNTA(#REF!)-1,1)</definedName>
    <definedName name="MaslulNoga" localSheetId="1">OFFSET(#REF!,0,0,COUNTA(#REF!)-1,1)</definedName>
    <definedName name="MaslulNoga" localSheetId="3">OFFSET(#REF!,0,0,COUNTA(#REF!)-1,1)</definedName>
    <definedName name="MaslulNoga" localSheetId="0">OFFSET(#REF!,0,0,COUNTA(#REF!)-1,1)</definedName>
    <definedName name="MaslulNoga">OFFSET(#REF!,0,0,COUNTA(#REF!)-1,1)</definedName>
    <definedName name="mngCompany" localSheetId="4">#REF!</definedName>
    <definedName name="mngCompany" localSheetId="1">#REF!</definedName>
    <definedName name="mngCompany" localSheetId="3">#REF!</definedName>
    <definedName name="mngCompany" localSheetId="0">#REF!</definedName>
    <definedName name="mngCompany">#REF!</definedName>
    <definedName name="mngNum" localSheetId="4">#REF!</definedName>
    <definedName name="mngNum" localSheetId="1">#REF!</definedName>
    <definedName name="mngNum" localSheetId="3">#REF!</definedName>
    <definedName name="mngNum" localSheetId="0">#REF!</definedName>
    <definedName name="mngNum">#REF!</definedName>
    <definedName name="pathDE" localSheetId="4">#REF!</definedName>
    <definedName name="pathDE" localSheetId="1">#REF!</definedName>
    <definedName name="pathDE" localSheetId="3">#REF!</definedName>
    <definedName name="pathDE" localSheetId="0">#REF!</definedName>
    <definedName name="pathDE">#REF!</definedName>
    <definedName name="pathLastDE" localSheetId="4">#REF!</definedName>
    <definedName name="pathLastDE" localSheetId="1">#REF!</definedName>
    <definedName name="pathLastDE" localSheetId="3">#REF!</definedName>
    <definedName name="pathLastDE" localSheetId="0">#REF!</definedName>
    <definedName name="pathLastDE">#REF!</definedName>
    <definedName name="Period1">#REF!</definedName>
    <definedName name="range_data">#REF!</definedName>
    <definedName name="sal">#REF!</definedName>
    <definedName name="savePath" localSheetId="1">#REF!</definedName>
    <definedName name="savePath" localSheetId="3">#REF!</definedName>
    <definedName name="savePath" localSheetId="0">#REF!</definedName>
    <definedName name="savePath">#REF!</definedName>
    <definedName name="SUG_MUZAR" localSheetId="4">#REF!</definedName>
    <definedName name="SUG_MUZAR">#REF!</definedName>
    <definedName name="table_company">#REF!</definedName>
    <definedName name="to_date" localSheetId="4">#REF!</definedName>
    <definedName name="to_date">#REF!</definedName>
    <definedName name="toggleValue" localSheetId="4">#REF!</definedName>
    <definedName name="toggleValue" localSheetId="1">#REF!</definedName>
    <definedName name="toggleValue" localSheetId="3">#REF!</definedName>
    <definedName name="toggleValue" localSheetId="0">#REF!</definedName>
    <definedName name="toggleValue">#REF!</definedName>
    <definedName name="TT_AFIK_KOD" localSheetId="4">#REF!</definedName>
    <definedName name="TT_AFIK_KOD" localSheetId="1">#REF!</definedName>
    <definedName name="TT_AFIK_KOD" localSheetId="3">#REF!</definedName>
    <definedName name="TT_AFIK_KOD" localSheetId="0">#REF!</definedName>
    <definedName name="TT_AFIK_KOD">#REF!</definedName>
    <definedName name="איפקס">#REF!</definedName>
    <definedName name="גולדן_אקדמאים">#REF!</definedName>
    <definedName name="גולדן_קופות">#REF!</definedName>
    <definedName name="גיזה3">#REF!</definedName>
    <definedName name="וולדן">#REF!</definedName>
    <definedName name="חודש_נוכחי">#REF!</definedName>
    <definedName name="חודש_קודם">#REF!</definedName>
    <definedName name="יי">#REF!</definedName>
    <definedName name="כלימארק">#REF!</definedName>
    <definedName name="מדיקה">#REF!</definedName>
    <definedName name="מדיקה2">#REF!</definedName>
    <definedName name="מהלכים">#REF!</definedName>
    <definedName name="פורטיסימו">#REF!</definedName>
    <definedName name="פורמולה">#REF!</definedName>
    <definedName name="פימי_אופורטוניטי">#REF!</definedName>
    <definedName name="פימי_מזנין">#REF!</definedName>
    <definedName name="פלטינום">#REF!</definedName>
    <definedName name="פנטין">#REF!</definedName>
    <definedName name="פרגרין">#REF!</definedName>
    <definedName name="קרןיוזמה">#REF!</definedName>
    <definedName name="ריכוז">#REF!</definedName>
    <definedName name="ריכוז_שערים">#REF!</definedName>
    <definedName name="ש">#REF!</definedName>
    <definedName name="שער_נוכחי">#REF!</definedName>
    <definedName name="שער_קודם">#REF!</definedName>
    <definedName name="תמ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27" i="2"/>
  <c r="D25" i="2"/>
  <c r="D57" i="2"/>
  <c r="D67" i="2"/>
  <c r="D60" i="2"/>
  <c r="D52" i="2"/>
  <c r="D37" i="2"/>
  <c r="C64" i="8"/>
  <c r="C45" i="8"/>
  <c r="C59" i="8" s="1"/>
  <c r="C36" i="8"/>
  <c r="C32" i="8"/>
  <c r="D36" i="7"/>
  <c r="D37" i="6"/>
  <c r="D29" i="6"/>
  <c r="D57" i="6" s="1"/>
  <c r="D27" i="6"/>
  <c r="D52" i="6" s="1"/>
  <c r="D54" i="6" s="1"/>
  <c r="D7" i="6"/>
  <c r="D25" i="6" s="1"/>
  <c r="D57" i="5"/>
  <c r="D52" i="5"/>
  <c r="D54" i="5" s="1"/>
  <c r="D37" i="5"/>
  <c r="D27" i="5"/>
  <c r="D25" i="5"/>
  <c r="D60" i="5" s="1"/>
  <c r="D62" i="5" s="1"/>
  <c r="D11" i="5"/>
  <c r="D8" i="5"/>
  <c r="D7" i="5"/>
  <c r="D57" i="4"/>
  <c r="D54" i="4"/>
  <c r="D52" i="4"/>
  <c r="D37" i="4"/>
  <c r="D27" i="4"/>
  <c r="D11" i="4"/>
  <c r="D8" i="4"/>
  <c r="D7" i="4"/>
  <c r="D25" i="4" s="1"/>
  <c r="D57" i="3"/>
  <c r="D52" i="3"/>
  <c r="D54" i="3" s="1"/>
  <c r="D37" i="3"/>
  <c r="D27" i="3"/>
  <c r="D11" i="3"/>
  <c r="D7" i="3"/>
  <c r="D25" i="3" s="1"/>
  <c r="D11" i="2"/>
  <c r="D7" i="2"/>
  <c r="D62" i="2" l="1"/>
  <c r="D60" i="3"/>
  <c r="D62" i="3" s="1"/>
  <c r="D31" i="3"/>
  <c r="D67" i="3" s="1"/>
  <c r="D60" i="4"/>
  <c r="D62" i="4" s="1"/>
  <c r="D31" i="4"/>
  <c r="D67" i="4" s="1"/>
  <c r="D60" i="6"/>
  <c r="D62" i="6" s="1"/>
  <c r="D31" i="6"/>
  <c r="D67" i="6" s="1"/>
  <c r="D31" i="5"/>
  <c r="D67" i="5" s="1"/>
</calcChain>
</file>

<file path=xl/sharedStrings.xml><?xml version="1.0" encoding="utf-8"?>
<sst xmlns="http://schemas.openxmlformats.org/spreadsheetml/2006/main" count="339" uniqueCount="134">
  <si>
    <t>עמ''י-חברה לניהול גמל - קופת גמל להשקעה</t>
  </si>
  <si>
    <t>נספח 1 סך ההוצאות הישירות ששולמו בעד כל סוג של הוצאה ישירה לתקופה המסתיימת ביום - 31.12.2024</t>
  </si>
  <si>
    <t>אלפי ש''ח</t>
  </si>
  <si>
    <t>הוצאות ישירות שאינן מסוג עמלת ניהול חיצוני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</si>
  <si>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</si>
  <si>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</si>
  <si>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</si>
  <si>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</si>
  <si>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</si>
  <si>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</si>
  <si>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 . סך הכל הוצאות הנובעות מהשקעות לא סחירות</t>
  </si>
  <si>
    <t>א. הוצאה הנובעת מהשקעה בניירות ערך לא סחירים או ממתן הלוואה למי שאינו עמית או מבוטח</t>
  </si>
  <si>
    <t>ב. הוצאה הנובעת מהשקעה בזכויות במקרקעין</t>
  </si>
  <si>
    <t>4 . מסים החלים על משקיע מוסדי, על נכסיו, על הכנסותיו ועל עסקאות שנעשו בנכסיו</t>
  </si>
  <si>
    <t>5. סך הוצאות בעד ניהול תביעות</t>
  </si>
  <si>
    <t>6 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</si>
  <si>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</si>
  <si>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 8 א. ו - 8 ב.)</t>
  </si>
  <si>
    <t>א. השווי המשוערך של נכסי הקופה או המסלול נכון ליום 31 בדצמבר של שנת הכספים שהסתיימה ב 2024</t>
  </si>
  <si>
    <t>ב. השווי המשוערך של נכסי הקופה או המסלול נכון ליום 31 בדצמבר של שנת הכספים שהסתיימה ב 2023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</si>
  <si>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</si>
  <si>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</si>
  <si>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</si>
  <si>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סהכ הוצאות ישירות מסוג "עמלת ניהול חיצוני" (סכום סעיפים 11 א. עד 11 ט.)</t>
  </si>
  <si>
    <t>א. סך תשלומים הנובעים מהשקעה בקרנות השקעה בישראל</t>
  </si>
  <si>
    <t>ב. סך תשלומים הנובעים מהשקעה בקרנות השקעה בחול</t>
  </si>
  <si>
    <t>ג. סך תשלומים למנהלי תיקים ישראלים בגין השקעה בחול</t>
  </si>
  <si>
    <t>ד. סך תשלומים למנהלי תיקים זרים</t>
  </si>
  <si>
    <t>ה. סך תשלומים בגין השקעה בקרנות סל כאשר 75 אחוזים לפחות מנכסי הקרן הם נכסים שהונפקו במדינת ישראל</t>
  </si>
  <si>
    <t>לפי מדדים שעליהם הורה הממונה ובתנאים שהורה</t>
  </si>
  <si>
    <t>ו. סך תשלומים בגין השקעה בקרנות סל כאשר 75 אחוזים לפחות מנכסי הקרן הם נכסים שלא הונפקו במדינת</t>
  </si>
  <si>
    <t>ישראל ואינם נסחרים או מוחזקים בה</t>
  </si>
  <si>
    <t>ז. סך תשלומים בגין השקעה בקרנות נאמנות ישראליות כאשר 75 אחוזים לפחות מנכסי הקרן מושקעים בנכסים שלא</t>
  </si>
  <si>
    <t>הונפקו במדינת ישראל ואינם נסחרים או מוחזקים בה</t>
  </si>
  <si>
    <t>ח. סך תשלומים בגין השקעה בקרנות נאמנות זרות כאשר 75 אחוזים לפחות מנכסי הקרן מושקעים בנכסים שלא</t>
  </si>
  <si>
    <t>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</si>
  <si>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</si>
  <si>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עבור שנת הכספים שהסתיימה 2024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</si>
  <si>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</si>
  <si>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 (אם הוחזר)</t>
  </si>
  <si>
    <t>15.ב שיעור עמלת ניהול חיצוני בפועל לאחר החזר, (חלוקה של התוצאה של סעיף 11 בניכוי סעיף 15א, בסעיף 8.ב)</t>
  </si>
  <si>
    <t>סך הכל הוצאות ישירות בפועל (למעט דמי ניהול משתנים כאמור בסעיף 10)</t>
  </si>
  <si>
    <t>16. סך כל הוצאות ישירות (סכום של סעיף 7 וסעיף 11 בניכוי סעיף 15א)</t>
  </si>
  <si>
    <t>17. שיעור סך ההוצאות הישירות מתוך יתרת נכסים ממוצעת (חלוקה של סעיף 16 בסעיף 8)</t>
  </si>
  <si>
    <t>סך הכל הוצאות ישירות (לצורך חישוב שיעור עלות שנתית צפויה)</t>
  </si>
  <si>
    <t xml:space="preserve">18. שיעור מגבלת עמלת ניהול חיצוני שהמשקיע המוסדי הצהיר עליה בהתאם לתקנה 2א לתקנות הוצאות ישירות עבור </t>
  </si>
  <si>
    <t>שנת הכספים 2025</t>
  </si>
  <si>
    <t>19. שיעור הוצאות ישירות (סכום של סעיף 9 וסעיף 18)</t>
  </si>
  <si>
    <t>*</t>
  </si>
  <si>
    <t>מסלול S&amp;P החל לפעול בחודש אוגוסט 2024</t>
  </si>
  <si>
    <t>7. סך הכל הוצאות ישירות שאינן מסוג עמלת ניהול חיצוני )סכום סעיפים 1 עד 6(</t>
  </si>
  <si>
    <t>9. שיעור שנתי של הוצאות ישירות שאינן מסוג עמלת ניהול חיצוני )חלוקה של סעיף 7 בסעיף 8(</t>
  </si>
  <si>
    <t>עמי גמל להשקעה כללי</t>
  </si>
  <si>
    <t>8. שווי ממוצע של נכסי הקופה או המסלול )ממוצע פשוט של סעיפים 8 א. ו - 8 ב.(</t>
  </si>
  <si>
    <t>11. סהכ הוצאות ישירות מסוג "עמלת ניהול חיצוני" )סכום סעיפים 11 א. עד 11 ט.(</t>
  </si>
  <si>
    <t>12. שיעור עמלת ניהול חיצוני בפועל  לפני החזר, ככל שבוצע )חלוקה של סעיף 11 בסעיף 8.ב(</t>
  </si>
  <si>
    <t>14. ההפרש בין שיעור מגבלת עמלת ניהול חיצוני מוצהרת לבין שיעור  עמלת ניהול חיצוני בפועל )סעיף 13 פחות סעיף 12(</t>
  </si>
  <si>
    <t>15.א סכום שהוחזר לחוסכים )אם הוחזר(</t>
  </si>
  <si>
    <t>15.ב שיעור עמלת ניהול חיצוני בפועל לאחר החזר, )חלוקה של התוצאה של סעיף 11 בניכוי סעיף 15א, בסעיף 8.ב(</t>
  </si>
  <si>
    <t>16. סך כל הוצאות ישירות )סכום של סעיף 7 וסעיף 11 בניכוי סעיף 15א(</t>
  </si>
  <si>
    <t>17. שיעור סך ההוצאות הישירות מתוך יתרת נכסים ממוצעת )חלוקה של סעיף 16 בסעיף 8(</t>
  </si>
  <si>
    <t xml:space="preserve">עמי גמל להשקעה מסלול אגח משולב מניות </t>
  </si>
  <si>
    <t>עמי גמל להשקעה מניות</t>
  </si>
  <si>
    <t>עמ''י קופת גמל להשקעה מסלול עוקב מדד S&amp;P 500</t>
  </si>
  <si>
    <t>נספח 2 פרוט עמלות והוצאות שאינן עמלות ניהול חיצוני לשנה המסתיימת ביום: 31.12.2024</t>
  </si>
  <si>
    <t>ברוקארז' - עמלות קנייה ומכירה בגין ביצוע עסקאות בניירות ערך סחירים</t>
  </si>
  <si>
    <t>צדדים קשורים</t>
  </si>
  <si>
    <t>צדדים שאינם קשורים</t>
  </si>
  <si>
    <t>(1)</t>
  </si>
  <si>
    <t>בנק לאומי</t>
  </si>
  <si>
    <t>סך עמלות ברוקראז'</t>
  </si>
  <si>
    <t>עמלות קסטודיאן</t>
  </si>
  <si>
    <t>סך עמלות קסטודיאן</t>
  </si>
  <si>
    <t>הוצאה הנובעת מהשקעה בניירות ערך לא סחירים או ממתן הלוואה</t>
  </si>
  <si>
    <t>סך הוצאות הנובעות מהשקעה בניירות ערך לא סחירים או ממתן הלוואה</t>
  </si>
  <si>
    <t>הוצאה הנובעת מהשקעה בזכויות מקרקעין</t>
  </si>
  <si>
    <t>סך הוצאות הנובעות מהשקעה בזכויות מקרקעין</t>
  </si>
  <si>
    <t>מסים החלים על הנכסים, ההכנסות והעסקאות</t>
  </si>
  <si>
    <t>דמי ביטוח בעד ביטוח משנה</t>
  </si>
  <si>
    <t>סך הכל תשלומים למבטחי משנה</t>
  </si>
  <si>
    <t>הוצאה הנובעת בעד ניהול תביעה או תובענה</t>
  </si>
  <si>
    <t>סך הוצאות הנובעות בעד ניהול תביעה או תובענה</t>
  </si>
  <si>
    <t>הוצאה הנובעת ממתן משכנתא</t>
  </si>
  <si>
    <t>סך הוצאות בעד מתן משכנתאות</t>
  </si>
  <si>
    <t>סך הכל עמלות והוצאות שאינן עמלות ניהול חיצוני</t>
  </si>
  <si>
    <t>נספח 3 - פירוט עמלות ניהול חיצוני לשנה המסתיימת ביום: 31.12.2024</t>
  </si>
  <si>
    <t>תשלום הנובע מהשקעה בקרנות השקעה בישראל</t>
  </si>
  <si>
    <t>סך תשלומים הנובעים מהשקעה בקרנות השקעה בישראל</t>
  </si>
  <si>
    <t>תשלום הנובע מהשקעה בקרנות השקעה בחול</t>
  </si>
  <si>
    <t>סך תשלומים הנובעים מהשקעה בקרנות השקעה בחול</t>
  </si>
  <si>
    <t>תשלום למנהל תיקים ישראלי</t>
  </si>
  <si>
    <t>סך תשלומים למנהלי תיקים ישראליים</t>
  </si>
  <si>
    <t>תשלום למנהל תיקים זר</t>
  </si>
  <si>
    <t>סך תשלום למנהלי תיקים זרים</t>
  </si>
  <si>
    <t>סך תשלומים בגין השקעה בקרן סל כאשר %75 לפחות מנכסי הקרן הם נכסים</t>
  </si>
  <si>
    <t>שלא הונפקו במדינת ישראל ואינם נסחרים או מוחזקים בה</t>
  </si>
  <si>
    <t>מגדל קרנות נאמנות בע"מ</t>
  </si>
  <si>
    <t>מור ניהול קרנות נאמנות בע"מ</t>
  </si>
  <si>
    <t>State Street Corp</t>
  </si>
  <si>
    <t xml:space="preserve">BlackRock  Asset Managment </t>
  </si>
  <si>
    <t>Vanguard Group</t>
  </si>
  <si>
    <t>מיטב תכלית קרנות נאמנות בע"מ</t>
  </si>
  <si>
    <t>קסם קרנות נאמנות בע"מ</t>
  </si>
  <si>
    <t>הראל קרנות נאמנות בע"מ</t>
  </si>
  <si>
    <t>ילין לפידות ניהול קרנות נאמנות</t>
  </si>
  <si>
    <t>BlackRock  Asset Managment ireland</t>
  </si>
  <si>
    <t>S&amp;P 500</t>
  </si>
  <si>
    <t>Van Eck ETF</t>
  </si>
  <si>
    <t xml:space="preserve">Invesco investment management limited </t>
  </si>
  <si>
    <t>WisdomTree</t>
  </si>
  <si>
    <t>LYXOR ETF</t>
  </si>
  <si>
    <t>SXLE LN</t>
  </si>
  <si>
    <t>סך תשלום למנהלי קרנות סל</t>
  </si>
  <si>
    <t>סך תשלומים בגין השקעה בקרן סל כאשר 75% לפחות מנכסי הקרן הם נכסים</t>
  </si>
  <si>
    <t>שהונפקו במדינת ישראל לפי מדדים שעליהם הורה הממונה ובתנאים שהורה</t>
  </si>
  <si>
    <t>סך תשלום למנהלי קרן סל</t>
  </si>
  <si>
    <t>תשלום בגין השקעה בקרנות נאמנות ישראליות כאשר 75% לפחות מנכסי</t>
  </si>
  <si>
    <t>הקרן מושקעים בנכסים שלא הונפקו במדינת ישראל ואינם נסחרים או</t>
  </si>
  <si>
    <t>מוחזקים בה</t>
  </si>
  <si>
    <t>סך תשלומים למנהלי קרנות נאמנות ישראליות</t>
  </si>
  <si>
    <t>תשלום בגין השקעה בקרנות נאמנות זרות כאשר 75% לפחות מנכסי הקרן</t>
  </si>
  <si>
    <t>מושקעים בנכסים שלא הונפקו במדינת ישראל ואינם נסחרים או מוחזקים בה</t>
  </si>
  <si>
    <t>סך תשלומים בגין השקעה בקרנות נאמנות זרות</t>
  </si>
  <si>
    <t>תשלומים בגין השקעה בקרן טכנולוגיה עילית</t>
  </si>
  <si>
    <t>סך תשלום בגין השקעה בקרן טכנולוגיה עילית</t>
  </si>
  <si>
    <t>סך הכל עמלות ניהול חיצוני</t>
  </si>
  <si>
    <t>תשלום של דמי ניהול משתנים</t>
  </si>
  <si>
    <t>סך תשלום דמי ניהול משתנים</t>
  </si>
  <si>
    <t>סך הכל נכסים לסוף שנה קודמת</t>
  </si>
  <si>
    <t>**</t>
  </si>
  <si>
    <t>מסלול מניות, חישוב שיעור עמלת ניהול חיצוני בוצע מתוך יתרת נכמסים ממוצעת, בהתאם להודעה שנמסרה לממונה.</t>
  </si>
  <si>
    <t>בהתאם לחוזר גופים מוסדיים 2015-9-8 בדבר דיווח לציבור על הוצאות ישירות המנוכות מחשבונות החוסכים, חישוב שיעור עמלת ניהול חיצוני בוצע מתוך יתרת הנכסים לתום שנת הכספים.</t>
  </si>
  <si>
    <t>בס"ד</t>
  </si>
  <si>
    <t>עמ''י-חברה לניהול קופות גמל ענפיות בע"מ- קופת גמל להשקעה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</si>
</sst>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</numFmts>
  <fonts count="2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u/>
      <sz val="12"/>
      <color rgb="FF0000FF"/>
      <name val="Calibri"/>
      <family val="2"/>
    </font>
    <font>
      <sz val="14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readingOrder="1"/>
    </xf>
    <xf numFmtId="164" fontId="2" fillId="0" borderId="0" xfId="1" applyFont="1" applyFill="1"/>
    <xf numFmtId="0" fontId="3" fillId="0" borderId="0" xfId="0" applyFont="1" applyAlignment="1">
      <alignment horizontal="right" readingOrder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readingOrder="1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164" fontId="3" fillId="0" borderId="0" xfId="1" applyFont="1" applyFill="1" applyAlignment="1">
      <alignment horizontal="center" vertical="center"/>
    </xf>
    <xf numFmtId="0" fontId="5" fillId="0" borderId="0" xfId="0" applyFont="1" applyAlignment="1">
      <alignment horizontal="right" readingOrder="2"/>
    </xf>
    <xf numFmtId="164" fontId="5" fillId="0" borderId="0" xfId="1" applyFont="1" applyFill="1" applyAlignment="1">
      <alignment horizontal="center" vertical="center"/>
    </xf>
    <xf numFmtId="0" fontId="5" fillId="0" borderId="0" xfId="0" applyFont="1" applyAlignment="1">
      <alignment horizontal="right" readingOrder="1"/>
    </xf>
    <xf numFmtId="164" fontId="2" fillId="0" borderId="0" xfId="1" applyFont="1"/>
    <xf numFmtId="164" fontId="6" fillId="0" borderId="0" xfId="1" applyFont="1" applyFill="1"/>
    <xf numFmtId="165" fontId="2" fillId="0" borderId="0" xfId="1" applyNumberFormat="1" applyFont="1" applyFill="1"/>
    <xf numFmtId="10" fontId="2" fillId="0" borderId="0" xfId="2" applyNumberFormat="1" applyFont="1" applyFill="1"/>
    <xf numFmtId="0" fontId="6" fillId="0" borderId="0" xfId="0" applyFont="1" applyAlignment="1">
      <alignment horizontal="right" readingOrder="2"/>
    </xf>
    <xf numFmtId="10" fontId="2" fillId="0" borderId="0" xfId="0" applyNumberFormat="1" applyFont="1"/>
    <xf numFmtId="10" fontId="2" fillId="0" borderId="0" xfId="2" applyNumberFormat="1" applyFont="1" applyFill="1" applyAlignment="1">
      <alignment horizontal="right" readingOrder="2"/>
    </xf>
    <xf numFmtId="43" fontId="2" fillId="0" borderId="0" xfId="0" applyNumberFormat="1" applyFont="1"/>
    <xf numFmtId="164" fontId="7" fillId="0" borderId="0" xfId="1" applyFont="1" applyFill="1" applyAlignment="1">
      <alignment horizontal="center"/>
    </xf>
    <xf numFmtId="164" fontId="7" fillId="0" borderId="0" xfId="1" applyFont="1" applyFill="1"/>
    <xf numFmtId="2" fontId="1" fillId="0" borderId="0" xfId="0" applyNumberFormat="1" applyFont="1"/>
    <xf numFmtId="10" fontId="8" fillId="0" borderId="0" xfId="2" applyNumberFormat="1" applyFont="1" applyFill="1"/>
    <xf numFmtId="164" fontId="8" fillId="0" borderId="0" xfId="1" applyFont="1" applyFill="1"/>
    <xf numFmtId="43" fontId="7" fillId="0" borderId="0" xfId="0" applyNumberFormat="1" applyFont="1"/>
    <xf numFmtId="43" fontId="9" fillId="0" borderId="0" xfId="0" applyNumberFormat="1" applyFont="1"/>
    <xf numFmtId="164" fontId="9" fillId="0" borderId="0" xfId="1" applyFont="1" applyFill="1"/>
    <xf numFmtId="164" fontId="9" fillId="0" borderId="0" xfId="1" applyFont="1" applyFill="1" applyAlignment="1">
      <alignment horizontal="center"/>
    </xf>
    <xf numFmtId="2" fontId="10" fillId="0" borderId="0" xfId="0" applyNumberFormat="1" applyFont="1"/>
    <xf numFmtId="10" fontId="11" fillId="0" borderId="0" xfId="2" applyNumberFormat="1" applyFont="1" applyFill="1"/>
    <xf numFmtId="164" fontId="11" fillId="0" borderId="0" xfId="1" applyFont="1" applyFill="1"/>
    <xf numFmtId="164" fontId="12" fillId="0" borderId="0" xfId="1" applyFont="1" applyFill="1" applyAlignment="1">
      <alignment horizontal="center"/>
    </xf>
    <xf numFmtId="164" fontId="12" fillId="0" borderId="0" xfId="1" applyFont="1" applyFill="1"/>
    <xf numFmtId="0" fontId="6" fillId="0" borderId="0" xfId="0" applyFont="1"/>
    <xf numFmtId="10" fontId="12" fillId="0" borderId="0" xfId="2" applyNumberFormat="1" applyFont="1" applyFill="1"/>
    <xf numFmtId="0" fontId="12" fillId="0" borderId="0" xfId="0" applyFont="1" applyAlignment="1">
      <alignment horizontal="right"/>
    </xf>
    <xf numFmtId="164" fontId="12" fillId="0" borderId="0" xfId="1" applyFont="1"/>
    <xf numFmtId="0" fontId="12" fillId="0" borderId="0" xfId="0" applyFont="1"/>
    <xf numFmtId="0" fontId="3" fillId="0" borderId="0" xfId="0" applyFont="1"/>
    <xf numFmtId="0" fontId="12" fillId="0" borderId="0" xfId="0" applyFont="1" applyAlignment="1">
      <alignment horizontal="right" vertical="center"/>
    </xf>
    <xf numFmtId="164" fontId="12" fillId="0" borderId="0" xfId="1" applyFont="1" applyAlignment="1">
      <alignment horizontal="center" vertic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/>
    <xf numFmtId="164" fontId="12" fillId="0" borderId="0" xfId="1" applyFont="1" applyAlignment="1">
      <alignment horizontal="right" vertical="center" readingOrder="2"/>
    </xf>
    <xf numFmtId="0" fontId="16" fillId="0" borderId="0" xfId="0" applyFont="1"/>
    <xf numFmtId="164" fontId="5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5" fillId="0" borderId="0" xfId="0" applyFont="1"/>
    <xf numFmtId="164" fontId="15" fillId="0" borderId="0" xfId="1" applyFont="1"/>
    <xf numFmtId="43" fontId="12" fillId="0" borderId="0" xfId="0" applyNumberFormat="1" applyFont="1"/>
    <xf numFmtId="164" fontId="5" fillId="0" borderId="0" xfId="1" applyFont="1"/>
    <xf numFmtId="0" fontId="1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164" fontId="17" fillId="0" borderId="0" xfId="1" applyFont="1" applyFill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0" borderId="0" xfId="0" applyFont="1"/>
    <xf numFmtId="0" fontId="15" fillId="0" borderId="0" xfId="0" applyFont="1" applyAlignment="1">
      <alignment horizontal="right" vertical="center"/>
    </xf>
    <xf numFmtId="164" fontId="15" fillId="0" borderId="0" xfId="1" applyFont="1" applyAlignment="1">
      <alignment horizontal="center" vertical="center"/>
    </xf>
    <xf numFmtId="164" fontId="20" fillId="0" borderId="0" xfId="1" applyFont="1" applyFill="1" applyAlignment="1">
      <alignment horizontal="center" vertical="center"/>
    </xf>
    <xf numFmtId="164" fontId="19" fillId="0" borderId="0" xfId="1" applyFont="1" applyFill="1" applyAlignment="1">
      <alignment horizontal="right" vertical="center"/>
    </xf>
    <xf numFmtId="164" fontId="20" fillId="0" borderId="0" xfId="1" applyFont="1" applyFill="1"/>
    <xf numFmtId="0" fontId="5" fillId="0" borderId="0" xfId="0" applyFont="1" applyAlignment="1">
      <alignment horizontal="right" vertical="center"/>
    </xf>
    <xf numFmtId="164" fontId="2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164" fontId="18" fillId="0" borderId="0" xfId="0" applyNumberFormat="1" applyFont="1" applyAlignment="1">
      <alignment horizontal="center" vertical="center"/>
    </xf>
    <xf numFmtId="164" fontId="19" fillId="0" borderId="0" xfId="1" applyFont="1" applyFill="1" applyAlignment="1">
      <alignment horizontal="center" vertical="center"/>
    </xf>
    <xf numFmtId="164" fontId="19" fillId="0" borderId="0" xfId="1" applyFont="1" applyFill="1"/>
    <xf numFmtId="0" fontId="0" fillId="0" borderId="0" xfId="0" applyAlignment="1">
      <alignment horizontal="right" readingOrder="2"/>
    </xf>
    <xf numFmtId="10" fontId="7" fillId="0" borderId="0" xfId="2" applyNumberFormat="1" applyFont="1" applyFill="1"/>
    <xf numFmtId="10" fontId="9" fillId="0" borderId="0" xfId="2" applyNumberFormat="1" applyFont="1" applyFill="1"/>
    <xf numFmtId="164" fontId="3" fillId="0" borderId="0" xfId="1" applyFont="1" applyFill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7BDC-28A1-4956-A56E-1FBFFFD1C1BC}">
  <sheetPr>
    <tabColor rgb="FF002060"/>
  </sheetPr>
  <dimension ref="A1:F71"/>
  <sheetViews>
    <sheetView showGridLines="0" rightToLeft="1" tabSelected="1" zoomScaleNormal="100" workbookViewId="0">
      <selection activeCell="C18" sqref="C18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95.625" style="1" customWidth="1"/>
    <col min="4" max="4" width="12.625" style="3" bestFit="1" customWidth="1"/>
    <col min="5" max="16384" width="9.125" style="1"/>
  </cols>
  <sheetData>
    <row r="1" spans="1:5" x14ac:dyDescent="0.25">
      <c r="A1" s="1" t="s">
        <v>132</v>
      </c>
    </row>
    <row r="2" spans="1:5" ht="18" customHeight="1" x14ac:dyDescent="0.3">
      <c r="B2" s="4" t="s">
        <v>133</v>
      </c>
      <c r="C2" s="5"/>
    </row>
    <row r="3" spans="1:5" ht="18" customHeight="1" x14ac:dyDescent="0.3">
      <c r="B3" s="6"/>
    </row>
    <row r="4" spans="1:5" ht="18" customHeight="1" x14ac:dyDescent="0.3">
      <c r="B4" s="8" t="s">
        <v>1</v>
      </c>
      <c r="C4" s="5"/>
      <c r="D4" s="9" t="s">
        <v>2</v>
      </c>
    </row>
    <row r="5" spans="1:5" ht="18" customHeight="1" x14ac:dyDescent="0.25">
      <c r="B5" s="10"/>
      <c r="C5" s="5"/>
      <c r="D5" s="11"/>
    </row>
    <row r="6" spans="1:5" ht="18" customHeight="1" x14ac:dyDescent="0.25">
      <c r="B6" s="12" t="s">
        <v>3</v>
      </c>
    </row>
    <row r="7" spans="1:5" ht="18" customHeight="1" x14ac:dyDescent="0.25">
      <c r="B7" s="7" t="s">
        <v>4</v>
      </c>
      <c r="D7" s="3">
        <f>SUM(D8:D9)</f>
        <v>7.2439999999999998</v>
      </c>
    </row>
    <row r="8" spans="1:5" ht="18" customHeight="1" x14ac:dyDescent="0.25">
      <c r="C8" s="1" t="s">
        <v>5</v>
      </c>
      <c r="D8" s="3">
        <v>0.25324000000000002</v>
      </c>
      <c r="E8" s="3"/>
    </row>
    <row r="9" spans="1:5" ht="18" customHeight="1" x14ac:dyDescent="0.25">
      <c r="C9" s="1" t="s">
        <v>6</v>
      </c>
      <c r="D9" s="3">
        <v>6.9907599999999999</v>
      </c>
      <c r="E9" s="3"/>
    </row>
    <row r="10" spans="1:5" ht="18" customHeight="1" x14ac:dyDescent="0.25">
      <c r="E10" s="3"/>
    </row>
    <row r="11" spans="1:5" ht="18" customHeight="1" x14ac:dyDescent="0.25">
      <c r="B11" s="7" t="s">
        <v>7</v>
      </c>
      <c r="D11" s="3">
        <f>SUM(D12:D13)</f>
        <v>3.6150000000000002E-2</v>
      </c>
      <c r="E11" s="3"/>
    </row>
    <row r="12" spans="1:5" ht="18" customHeight="1" x14ac:dyDescent="0.25">
      <c r="C12" s="2" t="s">
        <v>8</v>
      </c>
      <c r="D12" s="3">
        <v>0</v>
      </c>
      <c r="E12" s="3"/>
    </row>
    <row r="13" spans="1:5" ht="18" customHeight="1" x14ac:dyDescent="0.25">
      <c r="C13" s="2" t="s">
        <v>9</v>
      </c>
      <c r="D13" s="3">
        <v>3.6150000000000002E-2</v>
      </c>
      <c r="E13" s="3"/>
    </row>
    <row r="14" spans="1:5" ht="18" customHeight="1" x14ac:dyDescent="0.25">
      <c r="C14" s="2"/>
      <c r="D14" s="3">
        <v>0</v>
      </c>
      <c r="E14" s="3"/>
    </row>
    <row r="15" spans="1:5" ht="18" customHeight="1" x14ac:dyDescent="0.25">
      <c r="B15" s="7" t="s">
        <v>10</v>
      </c>
      <c r="D15" s="3">
        <v>0</v>
      </c>
      <c r="E15" s="3"/>
    </row>
    <row r="16" spans="1:5" ht="18" customHeight="1" x14ac:dyDescent="0.25">
      <c r="C16" s="2" t="s">
        <v>11</v>
      </c>
      <c r="D16" s="3">
        <v>0</v>
      </c>
      <c r="E16" s="3"/>
    </row>
    <row r="17" spans="2:6" ht="18" customHeight="1" x14ac:dyDescent="0.25">
      <c r="C17" s="2" t="s">
        <v>12</v>
      </c>
      <c r="D17" s="3">
        <v>0</v>
      </c>
      <c r="E17" s="3"/>
    </row>
    <row r="18" spans="2:6" ht="18" customHeight="1" x14ac:dyDescent="0.25">
      <c r="D18" s="3">
        <v>0</v>
      </c>
      <c r="E18" s="3"/>
    </row>
    <row r="19" spans="2:6" ht="18" customHeight="1" x14ac:dyDescent="0.25">
      <c r="B19" s="7" t="s">
        <v>13</v>
      </c>
      <c r="D19" s="3">
        <v>6.8000000000000007</v>
      </c>
      <c r="E19" s="3"/>
    </row>
    <row r="20" spans="2:6" ht="18" customHeight="1" x14ac:dyDescent="0.25">
      <c r="B20" s="7"/>
      <c r="D20" s="3">
        <v>0</v>
      </c>
      <c r="E20" s="3"/>
    </row>
    <row r="21" spans="2:6" ht="18" customHeight="1" x14ac:dyDescent="0.25">
      <c r="B21" s="7" t="s">
        <v>14</v>
      </c>
      <c r="D21" s="3">
        <v>0</v>
      </c>
      <c r="E21" s="3"/>
    </row>
    <row r="22" spans="2:6" ht="18" customHeight="1" x14ac:dyDescent="0.25">
      <c r="B22" s="7"/>
      <c r="D22" s="3">
        <v>0</v>
      </c>
      <c r="E22" s="3"/>
    </row>
    <row r="23" spans="2:6" ht="18" customHeight="1" x14ac:dyDescent="0.25">
      <c r="B23" s="7" t="s">
        <v>15</v>
      </c>
      <c r="D23" s="3">
        <v>0</v>
      </c>
      <c r="E23" s="3"/>
    </row>
    <row r="24" spans="2:6" ht="18" customHeight="1" x14ac:dyDescent="0.25">
      <c r="B24" s="7"/>
      <c r="E24" s="3"/>
    </row>
    <row r="25" spans="2:6" ht="18" customHeight="1" x14ac:dyDescent="0.25">
      <c r="B25" s="7" t="s">
        <v>16</v>
      </c>
      <c r="D25" s="14">
        <f>D7+D11+D15+D19</f>
        <v>14.08015</v>
      </c>
      <c r="E25" s="3"/>
    </row>
    <row r="26" spans="2:6" ht="18" customHeight="1" x14ac:dyDescent="0.25">
      <c r="B26" s="7"/>
      <c r="E26" s="3"/>
    </row>
    <row r="27" spans="2:6" ht="18" customHeight="1" x14ac:dyDescent="0.25">
      <c r="B27" s="7" t="s">
        <v>17</v>
      </c>
      <c r="D27" s="15">
        <f>AVERAGE(D28:D29)</f>
        <v>16229.411025000001</v>
      </c>
      <c r="E27" s="3"/>
      <c r="F27" s="20"/>
    </row>
    <row r="28" spans="2:6" ht="18" customHeight="1" x14ac:dyDescent="0.25">
      <c r="C28" s="1" t="s">
        <v>18</v>
      </c>
      <c r="D28" s="15">
        <v>23942.88349</v>
      </c>
      <c r="E28" s="3"/>
      <c r="F28" s="20"/>
    </row>
    <row r="29" spans="2:6" ht="18" customHeight="1" x14ac:dyDescent="0.25">
      <c r="C29" s="1" t="s">
        <v>19</v>
      </c>
      <c r="D29" s="15">
        <v>8515.9385600000005</v>
      </c>
      <c r="E29" s="3"/>
      <c r="F29" s="20"/>
    </row>
    <row r="30" spans="2:6" ht="18" customHeight="1" x14ac:dyDescent="0.25">
      <c r="E30" s="3"/>
    </row>
    <row r="31" spans="2:6" ht="18" customHeight="1" x14ac:dyDescent="0.25">
      <c r="B31" s="7" t="s">
        <v>51</v>
      </c>
      <c r="D31" s="16">
        <f>D25/D27</f>
        <v>8.6756999242367753E-4</v>
      </c>
      <c r="E31" s="16"/>
    </row>
    <row r="32" spans="2:6" ht="18" customHeight="1" x14ac:dyDescent="0.25">
      <c r="B32" s="7"/>
      <c r="E32" s="3"/>
    </row>
    <row r="33" spans="2:5" ht="18" customHeight="1" x14ac:dyDescent="0.25">
      <c r="B33" s="10" t="s">
        <v>21</v>
      </c>
      <c r="E33" s="3"/>
    </row>
    <row r="34" spans="2:5" ht="18" customHeight="1" x14ac:dyDescent="0.25">
      <c r="B34" s="7" t="s">
        <v>22</v>
      </c>
      <c r="D34" s="3">
        <v>0</v>
      </c>
      <c r="E34" s="3"/>
    </row>
    <row r="35" spans="2:5" ht="18" customHeight="1" x14ac:dyDescent="0.25">
      <c r="B35" s="7"/>
      <c r="E35" s="3"/>
    </row>
    <row r="36" spans="2:5" ht="18" customHeight="1" x14ac:dyDescent="0.25">
      <c r="B36" s="17" t="s">
        <v>21</v>
      </c>
      <c r="E36" s="3"/>
    </row>
    <row r="37" spans="2:5" ht="18" customHeight="1" x14ac:dyDescent="0.25">
      <c r="B37" s="7" t="s">
        <v>23</v>
      </c>
      <c r="D37" s="3">
        <f>SUM(D38:D50)</f>
        <v>4.596161823000001</v>
      </c>
      <c r="E37" s="3"/>
    </row>
    <row r="38" spans="2:5" ht="18" customHeight="1" x14ac:dyDescent="0.25">
      <c r="C38" s="7" t="s">
        <v>24</v>
      </c>
      <c r="D38" s="3">
        <v>0</v>
      </c>
      <c r="E38" s="3"/>
    </row>
    <row r="39" spans="2:5" ht="18" customHeight="1" x14ac:dyDescent="0.25">
      <c r="C39" s="7" t="s">
        <v>25</v>
      </c>
      <c r="D39" s="3">
        <v>0</v>
      </c>
      <c r="E39" s="3"/>
    </row>
    <row r="40" spans="2:5" ht="18" customHeight="1" x14ac:dyDescent="0.25">
      <c r="C40" s="7" t="s">
        <v>26</v>
      </c>
      <c r="D40" s="3">
        <v>0</v>
      </c>
      <c r="E40" s="3"/>
    </row>
    <row r="41" spans="2:5" ht="18" customHeight="1" x14ac:dyDescent="0.25">
      <c r="C41" s="7" t="s">
        <v>27</v>
      </c>
      <c r="D41" s="3">
        <v>0</v>
      </c>
      <c r="E41" s="3"/>
    </row>
    <row r="42" spans="2:5" ht="18" customHeight="1" x14ac:dyDescent="0.25">
      <c r="C42" s="7" t="s">
        <v>28</v>
      </c>
      <c r="D42" s="3">
        <v>1.709082525000001</v>
      </c>
      <c r="E42" s="3"/>
    </row>
    <row r="43" spans="2:5" ht="18" customHeight="1" x14ac:dyDescent="0.25">
      <c r="C43" s="7" t="s">
        <v>29</v>
      </c>
      <c r="D43" s="3">
        <v>0</v>
      </c>
      <c r="E43" s="3"/>
    </row>
    <row r="44" spans="2:5" ht="18" customHeight="1" x14ac:dyDescent="0.25">
      <c r="C44" s="7" t="s">
        <v>30</v>
      </c>
      <c r="D44" s="3">
        <v>2.8870792979999997</v>
      </c>
      <c r="E44" s="3"/>
    </row>
    <row r="45" spans="2:5" ht="18" customHeight="1" x14ac:dyDescent="0.25">
      <c r="C45" s="7" t="s">
        <v>31</v>
      </c>
      <c r="D45" s="3">
        <v>0</v>
      </c>
      <c r="E45" s="3"/>
    </row>
    <row r="46" spans="2:5" ht="18" customHeight="1" x14ac:dyDescent="0.25">
      <c r="C46" s="1" t="s">
        <v>32</v>
      </c>
      <c r="D46" s="3">
        <v>0</v>
      </c>
      <c r="E46" s="3"/>
    </row>
    <row r="47" spans="2:5" ht="18" customHeight="1" x14ac:dyDescent="0.25">
      <c r="C47" s="1" t="s">
        <v>33</v>
      </c>
      <c r="D47" s="3">
        <v>0</v>
      </c>
      <c r="E47" s="3"/>
    </row>
    <row r="48" spans="2:5" ht="18" customHeight="1" x14ac:dyDescent="0.25">
      <c r="C48" s="1" t="s">
        <v>34</v>
      </c>
      <c r="D48" s="3">
        <v>0</v>
      </c>
      <c r="E48" s="3"/>
    </row>
    <row r="49" spans="2:5" ht="18" customHeight="1" x14ac:dyDescent="0.25">
      <c r="C49" s="1" t="s">
        <v>33</v>
      </c>
      <c r="D49" s="3">
        <v>0</v>
      </c>
      <c r="E49" s="3"/>
    </row>
    <row r="50" spans="2:5" ht="18" customHeight="1" x14ac:dyDescent="0.25">
      <c r="C50" s="1" t="s">
        <v>35</v>
      </c>
      <c r="D50" s="3">
        <v>0</v>
      </c>
      <c r="E50" s="3"/>
    </row>
    <row r="51" spans="2:5" ht="18" customHeight="1" x14ac:dyDescent="0.25">
      <c r="E51" s="3"/>
    </row>
    <row r="52" spans="2:5" ht="18" customHeight="1" x14ac:dyDescent="0.25">
      <c r="B52" s="7" t="s">
        <v>36</v>
      </c>
      <c r="D52" s="16">
        <f>D37/D29</f>
        <v>5.3971289137623847E-4</v>
      </c>
      <c r="E52" s="3"/>
    </row>
    <row r="53" spans="2:5" ht="18" customHeight="1" x14ac:dyDescent="0.25">
      <c r="B53" s="7" t="s">
        <v>37</v>
      </c>
      <c r="D53" s="16"/>
      <c r="E53" s="3"/>
    </row>
    <row r="54" spans="2:5" ht="18" customHeight="1" x14ac:dyDescent="0.25">
      <c r="B54" s="7" t="s">
        <v>38</v>
      </c>
      <c r="D54" s="16"/>
      <c r="E54" s="3"/>
    </row>
    <row r="55" spans="2:5" ht="18" customHeight="1" x14ac:dyDescent="0.25">
      <c r="B55" s="7"/>
      <c r="E55" s="3"/>
    </row>
    <row r="56" spans="2:5" ht="18" customHeight="1" x14ac:dyDescent="0.25">
      <c r="B56" s="7" t="s">
        <v>39</v>
      </c>
      <c r="D56" s="3">
        <v>0</v>
      </c>
      <c r="E56" s="3"/>
    </row>
    <row r="57" spans="2:5" ht="18" customHeight="1" x14ac:dyDescent="0.25">
      <c r="B57" s="7" t="s">
        <v>40</v>
      </c>
      <c r="D57" s="16">
        <f>(D37-D56)/D29</f>
        <v>5.3971289137623847E-4</v>
      </c>
      <c r="E57" s="16"/>
    </row>
    <row r="58" spans="2:5" ht="18" customHeight="1" x14ac:dyDescent="0.25">
      <c r="B58" s="7"/>
      <c r="E58" s="3"/>
    </row>
    <row r="59" spans="2:5" ht="18" customHeight="1" x14ac:dyDescent="0.25">
      <c r="B59" s="17" t="s">
        <v>41</v>
      </c>
      <c r="E59" s="3"/>
    </row>
    <row r="60" spans="2:5" ht="18" customHeight="1" x14ac:dyDescent="0.25">
      <c r="B60" s="7" t="s">
        <v>42</v>
      </c>
      <c r="D60" s="3">
        <f>D25+D37-D56</f>
        <v>18.676311822999999</v>
      </c>
      <c r="E60" s="3"/>
    </row>
    <row r="61" spans="2:5" ht="18" customHeight="1" x14ac:dyDescent="0.25">
      <c r="B61" s="7"/>
      <c r="E61" s="3"/>
    </row>
    <row r="62" spans="2:5" ht="18" customHeight="1" x14ac:dyDescent="0.25">
      <c r="B62" s="7" t="s">
        <v>43</v>
      </c>
      <c r="D62" s="16">
        <f>D60/D27</f>
        <v>1.150769537738046E-3</v>
      </c>
      <c r="E62" s="3"/>
    </row>
    <row r="63" spans="2:5" ht="18" customHeight="1" x14ac:dyDescent="0.25">
      <c r="B63" s="7"/>
      <c r="E63" s="3"/>
    </row>
    <row r="64" spans="2:5" ht="18" customHeight="1" x14ac:dyDescent="0.25">
      <c r="B64" s="17" t="s">
        <v>44</v>
      </c>
      <c r="E64" s="3"/>
    </row>
    <row r="65" spans="2:5" ht="18" customHeight="1" x14ac:dyDescent="0.25">
      <c r="B65" s="7" t="s">
        <v>45</v>
      </c>
      <c r="D65" s="16"/>
      <c r="E65" s="3"/>
    </row>
    <row r="66" spans="2:5" ht="18" customHeight="1" x14ac:dyDescent="0.25">
      <c r="B66" s="7" t="s">
        <v>46</v>
      </c>
      <c r="E66" s="3"/>
    </row>
    <row r="67" spans="2:5" ht="18" customHeight="1" x14ac:dyDescent="0.25">
      <c r="B67" s="7" t="s">
        <v>47</v>
      </c>
      <c r="D67" s="16">
        <f>D65+D31</f>
        <v>8.6756999242367753E-4</v>
      </c>
      <c r="E67" s="3"/>
    </row>
    <row r="69" spans="2:5" x14ac:dyDescent="0.25">
      <c r="B69" s="1" t="s">
        <v>48</v>
      </c>
      <c r="C69" s="7" t="s">
        <v>49</v>
      </c>
      <c r="D69" s="7"/>
    </row>
    <row r="70" spans="2:5" x14ac:dyDescent="0.25">
      <c r="B70" s="1"/>
      <c r="C70" s="77" t="s">
        <v>131</v>
      </c>
      <c r="D70" s="1"/>
    </row>
    <row r="71" spans="2:5" x14ac:dyDescent="0.25">
      <c r="B71" s="1" t="s">
        <v>129</v>
      </c>
      <c r="C71" s="77" t="s">
        <v>130</v>
      </c>
      <c r="D7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9859-1BAC-4010-93B8-C8D7B8D209AE}">
  <sheetPr>
    <tabColor rgb="FF002060"/>
  </sheetPr>
  <dimension ref="B2:D67"/>
  <sheetViews>
    <sheetView showGridLines="0" rightToLeft="1" zoomScale="90" zoomScaleNormal="90" workbookViewId="0">
      <pane ySplit="4" topLeftCell="A44" activePane="bottomLeft" state="frozen"/>
      <selection activeCell="F36" sqref="F36"/>
      <selection pane="bottomLeft" activeCell="B67" sqref="B67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88.5" style="1" customWidth="1"/>
    <col min="4" max="4" width="12.375" style="3" bestFit="1" customWidth="1"/>
    <col min="5" max="16384" width="9.125" style="1"/>
  </cols>
  <sheetData>
    <row r="2" spans="2:4" ht="18" customHeight="1" x14ac:dyDescent="0.3">
      <c r="B2" s="4" t="s">
        <v>52</v>
      </c>
      <c r="C2" s="5"/>
    </row>
    <row r="3" spans="2:4" ht="18" customHeight="1" x14ac:dyDescent="0.3">
      <c r="B3" s="6"/>
    </row>
    <row r="4" spans="2:4" ht="18" customHeight="1" x14ac:dyDescent="0.3">
      <c r="B4" s="8" t="s">
        <v>1</v>
      </c>
      <c r="C4" s="5"/>
      <c r="D4" s="9" t="s">
        <v>2</v>
      </c>
    </row>
    <row r="5" spans="2:4" ht="18" customHeight="1" x14ac:dyDescent="0.25">
      <c r="B5" s="10"/>
      <c r="C5" s="5"/>
      <c r="D5" s="11"/>
    </row>
    <row r="6" spans="2:4" ht="18" customHeight="1" x14ac:dyDescent="0.25">
      <c r="B6" s="12" t="s">
        <v>3</v>
      </c>
    </row>
    <row r="7" spans="2:4" ht="18" customHeight="1" x14ac:dyDescent="0.25">
      <c r="B7" s="7" t="s">
        <v>4</v>
      </c>
      <c r="D7" s="21">
        <f>SUM(D8:D9)</f>
        <v>2.78</v>
      </c>
    </row>
    <row r="8" spans="2:4" ht="18" customHeight="1" x14ac:dyDescent="0.25">
      <c r="C8" s="1" t="s">
        <v>5</v>
      </c>
      <c r="D8" s="22">
        <v>9.2420000000000002E-2</v>
      </c>
    </row>
    <row r="9" spans="2:4" ht="18" customHeight="1" x14ac:dyDescent="0.25">
      <c r="C9" s="1" t="s">
        <v>6</v>
      </c>
      <c r="D9" s="22">
        <v>2.6875799999999996</v>
      </c>
    </row>
    <row r="10" spans="2:4" ht="18" customHeight="1" x14ac:dyDescent="0.25">
      <c r="D10" s="22"/>
    </row>
    <row r="11" spans="2:4" ht="18" customHeight="1" x14ac:dyDescent="0.25">
      <c r="B11" s="7" t="s">
        <v>7</v>
      </c>
      <c r="D11" s="21">
        <f>SUM(D12:D13)</f>
        <v>2.8000000000000001E-2</v>
      </c>
    </row>
    <row r="12" spans="2:4" ht="18" customHeight="1" x14ac:dyDescent="0.25">
      <c r="C12" s="2" t="s">
        <v>8</v>
      </c>
      <c r="D12" s="23"/>
    </row>
    <row r="13" spans="2:4" ht="18" customHeight="1" x14ac:dyDescent="0.25">
      <c r="C13" s="2" t="s">
        <v>9</v>
      </c>
      <c r="D13" s="23">
        <v>2.8000000000000001E-2</v>
      </c>
    </row>
    <row r="14" spans="2:4" ht="18" customHeight="1" x14ac:dyDescent="0.25">
      <c r="C14" s="2"/>
      <c r="D14" s="22"/>
    </row>
    <row r="15" spans="2:4" ht="18" customHeight="1" x14ac:dyDescent="0.25">
      <c r="B15" s="7" t="s">
        <v>10</v>
      </c>
      <c r="D15" s="21">
        <v>0</v>
      </c>
    </row>
    <row r="16" spans="2:4" ht="18" customHeight="1" x14ac:dyDescent="0.25">
      <c r="C16" s="2" t="s">
        <v>11</v>
      </c>
      <c r="D16" s="22">
        <v>0</v>
      </c>
    </row>
    <row r="17" spans="2:4" ht="18" customHeight="1" x14ac:dyDescent="0.25">
      <c r="C17" s="2" t="s">
        <v>12</v>
      </c>
      <c r="D17" s="22">
        <v>0</v>
      </c>
    </row>
    <row r="18" spans="2:4" ht="18" customHeight="1" x14ac:dyDescent="0.25">
      <c r="D18" s="22"/>
    </row>
    <row r="19" spans="2:4" ht="18" customHeight="1" x14ac:dyDescent="0.25">
      <c r="B19" s="7" t="s">
        <v>13</v>
      </c>
      <c r="D19" s="22">
        <v>5.6230000000000002</v>
      </c>
    </row>
    <row r="20" spans="2:4" ht="18" customHeight="1" x14ac:dyDescent="0.25">
      <c r="B20" s="7"/>
      <c r="D20" s="22"/>
    </row>
    <row r="21" spans="2:4" ht="18" customHeight="1" x14ac:dyDescent="0.25">
      <c r="B21" s="7" t="s">
        <v>14</v>
      </c>
      <c r="D21" s="22">
        <v>0</v>
      </c>
    </row>
    <row r="22" spans="2:4" ht="18" customHeight="1" x14ac:dyDescent="0.25">
      <c r="B22" s="7"/>
      <c r="D22" s="22"/>
    </row>
    <row r="23" spans="2:4" ht="18" customHeight="1" x14ac:dyDescent="0.25">
      <c r="B23" s="7" t="s">
        <v>15</v>
      </c>
      <c r="D23" s="22">
        <v>0</v>
      </c>
    </row>
    <row r="24" spans="2:4" ht="18" customHeight="1" x14ac:dyDescent="0.25">
      <c r="B24" s="7"/>
      <c r="D24" s="22"/>
    </row>
    <row r="25" spans="2:4" ht="18" customHeight="1" x14ac:dyDescent="0.25">
      <c r="B25" s="7" t="s">
        <v>50</v>
      </c>
      <c r="D25" s="22">
        <f>SUM(D7+D11+D15+D19+D21+D23)</f>
        <v>8.4310000000000009</v>
      </c>
    </row>
    <row r="26" spans="2:4" ht="18" customHeight="1" x14ac:dyDescent="0.25">
      <c r="B26" s="7"/>
      <c r="D26" s="22"/>
    </row>
    <row r="27" spans="2:4" ht="18" customHeight="1" x14ac:dyDescent="0.25">
      <c r="B27" s="7" t="s">
        <v>53</v>
      </c>
      <c r="D27" s="22">
        <f>(D28+D29)/2</f>
        <v>10202.787260000001</v>
      </c>
    </row>
    <row r="28" spans="2:4" ht="18" customHeight="1" x14ac:dyDescent="0.25">
      <c r="C28" s="1" t="s">
        <v>18</v>
      </c>
      <c r="D28" s="22">
        <v>13965.92066</v>
      </c>
    </row>
    <row r="29" spans="2:4" ht="18" customHeight="1" x14ac:dyDescent="0.25">
      <c r="C29" s="1" t="s">
        <v>19</v>
      </c>
      <c r="D29" s="22">
        <v>6439.6538600000003</v>
      </c>
    </row>
    <row r="30" spans="2:4" ht="18" customHeight="1" x14ac:dyDescent="0.25">
      <c r="D30" s="22"/>
    </row>
    <row r="31" spans="2:4" ht="18" customHeight="1" x14ac:dyDescent="0.25">
      <c r="B31" s="7" t="s">
        <v>51</v>
      </c>
      <c r="D31" s="24">
        <f>IFERROR(D25/D27,0)</f>
        <v>8.2634282036377581E-4</v>
      </c>
    </row>
    <row r="32" spans="2:4" ht="18" customHeight="1" x14ac:dyDescent="0.25">
      <c r="B32" s="7"/>
      <c r="D32" s="22"/>
    </row>
    <row r="33" spans="2:4" ht="18" customHeight="1" x14ac:dyDescent="0.25">
      <c r="B33" s="10" t="s">
        <v>21</v>
      </c>
      <c r="D33" s="22"/>
    </row>
    <row r="34" spans="2:4" ht="18" customHeight="1" x14ac:dyDescent="0.25">
      <c r="B34" s="7" t="s">
        <v>22</v>
      </c>
      <c r="D34" s="22">
        <v>0</v>
      </c>
    </row>
    <row r="35" spans="2:4" ht="18" customHeight="1" x14ac:dyDescent="0.25">
      <c r="B35" s="7"/>
      <c r="D35" s="22"/>
    </row>
    <row r="36" spans="2:4" ht="18" customHeight="1" x14ac:dyDescent="0.25">
      <c r="B36" s="17" t="s">
        <v>21</v>
      </c>
      <c r="D36" s="22"/>
    </row>
    <row r="37" spans="2:4" ht="18" customHeight="1" x14ac:dyDescent="0.25">
      <c r="B37" s="7" t="s">
        <v>54</v>
      </c>
      <c r="D37" s="22">
        <f>SUM(D38:D50)</f>
        <v>2.6608951490000017</v>
      </c>
    </row>
    <row r="38" spans="2:4" ht="18" customHeight="1" x14ac:dyDescent="0.25">
      <c r="C38" s="7" t="s">
        <v>24</v>
      </c>
      <c r="D38" s="22">
        <v>0</v>
      </c>
    </row>
    <row r="39" spans="2:4" ht="18" customHeight="1" x14ac:dyDescent="0.25">
      <c r="C39" s="7" t="s">
        <v>25</v>
      </c>
      <c r="D39" s="22">
        <v>0</v>
      </c>
    </row>
    <row r="40" spans="2:4" ht="18" customHeight="1" x14ac:dyDescent="0.25">
      <c r="C40" s="7" t="s">
        <v>26</v>
      </c>
      <c r="D40" s="22">
        <v>0</v>
      </c>
    </row>
    <row r="41" spans="2:4" ht="18" customHeight="1" x14ac:dyDescent="0.25">
      <c r="C41" s="7" t="s">
        <v>27</v>
      </c>
      <c r="D41" s="22">
        <v>0</v>
      </c>
    </row>
    <row r="42" spans="2:4" ht="18" customHeight="1" x14ac:dyDescent="0.25">
      <c r="C42" s="7" t="s">
        <v>28</v>
      </c>
      <c r="D42" s="22">
        <v>1.292815159000001</v>
      </c>
    </row>
    <row r="43" spans="2:4" ht="18" customHeight="1" x14ac:dyDescent="0.25">
      <c r="C43" s="7" t="s">
        <v>29</v>
      </c>
      <c r="D43" s="22"/>
    </row>
    <row r="44" spans="2:4" ht="18" customHeight="1" x14ac:dyDescent="0.25">
      <c r="C44" s="7" t="s">
        <v>30</v>
      </c>
      <c r="D44" s="22">
        <v>1.3680799900000005</v>
      </c>
    </row>
    <row r="45" spans="2:4" ht="18" customHeight="1" x14ac:dyDescent="0.25">
      <c r="C45" s="7" t="s">
        <v>31</v>
      </c>
      <c r="D45" s="22"/>
    </row>
    <row r="46" spans="2:4" ht="18" customHeight="1" x14ac:dyDescent="0.25">
      <c r="C46" s="1" t="s">
        <v>32</v>
      </c>
      <c r="D46" s="22">
        <v>0</v>
      </c>
    </row>
    <row r="47" spans="2:4" ht="18" customHeight="1" x14ac:dyDescent="0.25">
      <c r="C47" s="1" t="s">
        <v>33</v>
      </c>
      <c r="D47" s="22"/>
    </row>
    <row r="48" spans="2:4" ht="18" customHeight="1" x14ac:dyDescent="0.25">
      <c r="C48" s="1" t="s">
        <v>34</v>
      </c>
      <c r="D48" s="22">
        <v>0</v>
      </c>
    </row>
    <row r="49" spans="2:4" ht="18" customHeight="1" x14ac:dyDescent="0.25">
      <c r="C49" s="1" t="s">
        <v>33</v>
      </c>
      <c r="D49" s="22"/>
    </row>
    <row r="50" spans="2:4" ht="18" customHeight="1" x14ac:dyDescent="0.25">
      <c r="C50" s="1" t="s">
        <v>35</v>
      </c>
      <c r="D50" s="22">
        <v>0</v>
      </c>
    </row>
    <row r="51" spans="2:4" ht="18" customHeight="1" x14ac:dyDescent="0.25">
      <c r="D51" s="22"/>
    </row>
    <row r="52" spans="2:4" ht="18" customHeight="1" x14ac:dyDescent="0.25">
      <c r="B52" s="7" t="s">
        <v>55</v>
      </c>
      <c r="D52" s="24">
        <f>SUM(D38:D50)/D29</f>
        <v>4.1320468566302746E-4</v>
      </c>
    </row>
    <row r="53" spans="2:4" ht="18" customHeight="1" x14ac:dyDescent="0.25">
      <c r="B53" s="7" t="s">
        <v>37</v>
      </c>
      <c r="D53" s="78">
        <v>1.5E-3</v>
      </c>
    </row>
    <row r="54" spans="2:4" ht="18" customHeight="1" x14ac:dyDescent="0.25">
      <c r="B54" s="7" t="s">
        <v>56</v>
      </c>
      <c r="D54" s="24">
        <f>IFERROR(D53-D52,"")</f>
        <v>1.0867953143369725E-3</v>
      </c>
    </row>
    <row r="55" spans="2:4" ht="18" customHeight="1" x14ac:dyDescent="0.25">
      <c r="B55" s="7"/>
      <c r="D55" s="22"/>
    </row>
    <row r="56" spans="2:4" ht="18" customHeight="1" x14ac:dyDescent="0.25">
      <c r="B56" s="7" t="s">
        <v>57</v>
      </c>
      <c r="D56" s="22">
        <v>0</v>
      </c>
    </row>
    <row r="57" spans="2:4" ht="18" customHeight="1" x14ac:dyDescent="0.25">
      <c r="B57" s="7" t="s">
        <v>58</v>
      </c>
      <c r="D57" s="24">
        <f>IFERROR((SUM(D38:D50)-D56)/D29,0)</f>
        <v>4.1320468566302746E-4</v>
      </c>
    </row>
    <row r="58" spans="2:4" ht="18" customHeight="1" x14ac:dyDescent="0.25">
      <c r="B58" s="7"/>
      <c r="D58" s="22"/>
    </row>
    <row r="59" spans="2:4" ht="18" customHeight="1" x14ac:dyDescent="0.25">
      <c r="B59" s="17" t="s">
        <v>41</v>
      </c>
      <c r="D59" s="22"/>
    </row>
    <row r="60" spans="2:4" ht="18" customHeight="1" x14ac:dyDescent="0.25">
      <c r="B60" s="7" t="s">
        <v>59</v>
      </c>
      <c r="D60" s="25">
        <f>D25+SUM(D38:D50)-D56</f>
        <v>11.091895149000003</v>
      </c>
    </row>
    <row r="61" spans="2:4" ht="18" customHeight="1" x14ac:dyDescent="0.25">
      <c r="B61" s="7"/>
      <c r="D61" s="22"/>
    </row>
    <row r="62" spans="2:4" ht="18" customHeight="1" x14ac:dyDescent="0.25">
      <c r="B62" s="7" t="s">
        <v>60</v>
      </c>
      <c r="D62" s="24">
        <f>IFERROR(D60/D27,0)</f>
        <v>1.087143627162133E-3</v>
      </c>
    </row>
    <row r="63" spans="2:4" ht="18" customHeight="1" x14ac:dyDescent="0.25">
      <c r="B63" s="7"/>
      <c r="D63" s="22"/>
    </row>
    <row r="64" spans="2:4" ht="18" customHeight="1" x14ac:dyDescent="0.25">
      <c r="B64" s="17" t="s">
        <v>44</v>
      </c>
      <c r="D64" s="22"/>
    </row>
    <row r="65" spans="2:4" ht="18" customHeight="1" x14ac:dyDescent="0.25">
      <c r="B65" s="7" t="s">
        <v>45</v>
      </c>
      <c r="D65" s="78">
        <v>1.5E-3</v>
      </c>
    </row>
    <row r="66" spans="2:4" ht="18" customHeight="1" x14ac:dyDescent="0.25">
      <c r="B66" s="7" t="s">
        <v>46</v>
      </c>
      <c r="D66" s="22"/>
    </row>
    <row r="67" spans="2:4" ht="18" customHeight="1" x14ac:dyDescent="0.25">
      <c r="B67" s="7" t="s">
        <v>47</v>
      </c>
      <c r="D67" s="24">
        <f>IFERROR(D31+D65,"יש להשלים את סעיף 18")</f>
        <v>2.3263428203637759E-3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99F4-204A-4E71-ACCF-CD2F28108BE4}">
  <sheetPr>
    <tabColor rgb="FF002060"/>
  </sheetPr>
  <dimension ref="B2:D69"/>
  <sheetViews>
    <sheetView showGridLines="0" rightToLeft="1" topLeftCell="B1" zoomScale="90" zoomScaleNormal="90" workbookViewId="0">
      <pane ySplit="4" topLeftCell="A36" activePane="bottomLeft" state="frozen"/>
      <selection activeCell="F36" sqref="F36"/>
      <selection pane="bottomLeft" activeCell="B69" sqref="B69:C70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89.25" style="1" customWidth="1"/>
    <col min="4" max="4" width="11.25" style="3" customWidth="1"/>
    <col min="5" max="16384" width="9.125" style="1"/>
  </cols>
  <sheetData>
    <row r="2" spans="2:4" ht="18" customHeight="1" x14ac:dyDescent="0.3">
      <c r="B2" s="4" t="s">
        <v>61</v>
      </c>
      <c r="C2" s="5"/>
    </row>
    <row r="3" spans="2:4" ht="18" customHeight="1" x14ac:dyDescent="0.3">
      <c r="B3" s="6"/>
    </row>
    <row r="4" spans="2:4" ht="18" customHeight="1" x14ac:dyDescent="0.3">
      <c r="B4" s="8" t="s">
        <v>1</v>
      </c>
      <c r="C4" s="5"/>
      <c r="D4" s="9" t="s">
        <v>2</v>
      </c>
    </row>
    <row r="5" spans="2:4" ht="18" customHeight="1" x14ac:dyDescent="0.25">
      <c r="B5" s="10"/>
      <c r="C5" s="5"/>
      <c r="D5" s="11"/>
    </row>
    <row r="6" spans="2:4" ht="18" customHeight="1" x14ac:dyDescent="0.25">
      <c r="B6" s="12" t="s">
        <v>3</v>
      </c>
    </row>
    <row r="7" spans="2:4" ht="18" customHeight="1" x14ac:dyDescent="0.25">
      <c r="B7" s="7" t="s">
        <v>4</v>
      </c>
      <c r="D7" s="21">
        <f>SUM(D8:D9)</f>
        <v>0.30299999999999999</v>
      </c>
    </row>
    <row r="8" spans="2:4" ht="18" customHeight="1" x14ac:dyDescent="0.25">
      <c r="C8" s="1" t="s">
        <v>5</v>
      </c>
      <c r="D8" s="22">
        <f>3.82/1000</f>
        <v>3.82E-3</v>
      </c>
    </row>
    <row r="9" spans="2:4" ht="18" customHeight="1" x14ac:dyDescent="0.25">
      <c r="C9" s="1" t="s">
        <v>6</v>
      </c>
      <c r="D9" s="26">
        <v>0.29918</v>
      </c>
    </row>
    <row r="10" spans="2:4" ht="18" customHeight="1" x14ac:dyDescent="0.25">
      <c r="D10" s="22"/>
    </row>
    <row r="11" spans="2:4" ht="18" customHeight="1" x14ac:dyDescent="0.25">
      <c r="B11" s="7" t="s">
        <v>7</v>
      </c>
      <c r="D11" s="21">
        <f>SUM(D12:D13)</f>
        <v>2.1800000000000001E-3</v>
      </c>
    </row>
    <row r="12" spans="2:4" ht="18" customHeight="1" x14ac:dyDescent="0.25">
      <c r="C12" s="2" t="s">
        <v>8</v>
      </c>
      <c r="D12" s="23"/>
    </row>
    <row r="13" spans="2:4" ht="18" customHeight="1" x14ac:dyDescent="0.25">
      <c r="C13" s="2" t="s">
        <v>9</v>
      </c>
      <c r="D13" s="23">
        <v>2.1800000000000001E-3</v>
      </c>
    </row>
    <row r="14" spans="2:4" ht="18" customHeight="1" x14ac:dyDescent="0.25">
      <c r="C14" s="2"/>
      <c r="D14" s="22"/>
    </row>
    <row r="15" spans="2:4" ht="18" customHeight="1" x14ac:dyDescent="0.25">
      <c r="B15" s="7" t="s">
        <v>10</v>
      </c>
      <c r="D15" s="21">
        <v>0</v>
      </c>
    </row>
    <row r="16" spans="2:4" ht="18" customHeight="1" x14ac:dyDescent="0.25">
      <c r="C16" s="2" t="s">
        <v>11</v>
      </c>
      <c r="D16" s="22">
        <v>0</v>
      </c>
    </row>
    <row r="17" spans="2:4" ht="18" customHeight="1" x14ac:dyDescent="0.25">
      <c r="C17" s="2" t="s">
        <v>12</v>
      </c>
      <c r="D17" s="22">
        <v>0</v>
      </c>
    </row>
    <row r="18" spans="2:4" ht="18" customHeight="1" x14ac:dyDescent="0.25">
      <c r="D18" s="22"/>
    </row>
    <row r="19" spans="2:4" ht="18" customHeight="1" x14ac:dyDescent="0.25">
      <c r="B19" s="7" t="s">
        <v>13</v>
      </c>
      <c r="D19" s="22">
        <v>0.49</v>
      </c>
    </row>
    <row r="20" spans="2:4" ht="18" customHeight="1" x14ac:dyDescent="0.25">
      <c r="B20" s="7"/>
      <c r="D20" s="22"/>
    </row>
    <row r="21" spans="2:4" ht="18" customHeight="1" x14ac:dyDescent="0.25">
      <c r="B21" s="7" t="s">
        <v>14</v>
      </c>
      <c r="D21" s="22">
        <v>0</v>
      </c>
    </row>
    <row r="22" spans="2:4" ht="18" customHeight="1" x14ac:dyDescent="0.25">
      <c r="B22" s="7"/>
      <c r="D22" s="22"/>
    </row>
    <row r="23" spans="2:4" ht="18" customHeight="1" x14ac:dyDescent="0.25">
      <c r="B23" s="7" t="s">
        <v>15</v>
      </c>
      <c r="D23" s="22">
        <v>0</v>
      </c>
    </row>
    <row r="24" spans="2:4" ht="18" customHeight="1" x14ac:dyDescent="0.25">
      <c r="B24" s="7"/>
      <c r="D24" s="22"/>
    </row>
    <row r="25" spans="2:4" ht="18" customHeight="1" x14ac:dyDescent="0.25">
      <c r="B25" s="7" t="s">
        <v>50</v>
      </c>
      <c r="D25" s="22">
        <f>SUM(D7+D11+D15+D19+D21+D23)</f>
        <v>0.79518</v>
      </c>
    </row>
    <row r="26" spans="2:4" ht="18" customHeight="1" x14ac:dyDescent="0.25">
      <c r="B26" s="7"/>
      <c r="D26" s="22"/>
    </row>
    <row r="27" spans="2:4" ht="18" customHeight="1" x14ac:dyDescent="0.25">
      <c r="B27" s="7" t="s">
        <v>53</v>
      </c>
      <c r="D27" s="22">
        <f>(D28+D29)/2</f>
        <v>1254.8246100000001</v>
      </c>
    </row>
    <row r="28" spans="2:4" ht="18" customHeight="1" x14ac:dyDescent="0.25">
      <c r="C28" s="1" t="s">
        <v>18</v>
      </c>
      <c r="D28" s="22">
        <v>1439.0310900000002</v>
      </c>
    </row>
    <row r="29" spans="2:4" ht="18" customHeight="1" x14ac:dyDescent="0.25">
      <c r="C29" s="1" t="s">
        <v>19</v>
      </c>
      <c r="D29" s="22">
        <v>1070.6181299999998</v>
      </c>
    </row>
    <row r="30" spans="2:4" ht="18" customHeight="1" x14ac:dyDescent="0.25">
      <c r="D30" s="22"/>
    </row>
    <row r="31" spans="2:4" ht="18" customHeight="1" x14ac:dyDescent="0.25">
      <c r="B31" s="7" t="s">
        <v>51</v>
      </c>
      <c r="D31" s="24">
        <f>IFERROR(D25/D27,0)</f>
        <v>6.336981229591918E-4</v>
      </c>
    </row>
    <row r="32" spans="2:4" ht="18" customHeight="1" x14ac:dyDescent="0.25">
      <c r="B32" s="7"/>
      <c r="D32" s="22"/>
    </row>
    <row r="33" spans="2:4" ht="18" customHeight="1" x14ac:dyDescent="0.25">
      <c r="B33" s="10" t="s">
        <v>21</v>
      </c>
      <c r="D33" s="22"/>
    </row>
    <row r="34" spans="2:4" ht="18" customHeight="1" x14ac:dyDescent="0.25">
      <c r="B34" s="7" t="s">
        <v>22</v>
      </c>
      <c r="D34" s="22">
        <v>0</v>
      </c>
    </row>
    <row r="35" spans="2:4" ht="18" customHeight="1" x14ac:dyDescent="0.25">
      <c r="B35" s="7"/>
      <c r="D35" s="22"/>
    </row>
    <row r="36" spans="2:4" ht="18" customHeight="1" x14ac:dyDescent="0.25">
      <c r="B36" s="17" t="s">
        <v>21</v>
      </c>
      <c r="D36" s="22"/>
    </row>
    <row r="37" spans="2:4" ht="18" customHeight="1" x14ac:dyDescent="0.25">
      <c r="B37" s="7" t="s">
        <v>54</v>
      </c>
      <c r="D37" s="22">
        <f>SUM(D38:D50)</f>
        <v>5.5028999000000023E-2</v>
      </c>
    </row>
    <row r="38" spans="2:4" ht="18" customHeight="1" x14ac:dyDescent="0.25">
      <c r="C38" s="7" t="s">
        <v>24</v>
      </c>
      <c r="D38" s="22">
        <v>0</v>
      </c>
    </row>
    <row r="39" spans="2:4" ht="18" customHeight="1" x14ac:dyDescent="0.25">
      <c r="C39" s="7" t="s">
        <v>25</v>
      </c>
      <c r="D39" s="22">
        <v>0</v>
      </c>
    </row>
    <row r="40" spans="2:4" ht="18" customHeight="1" x14ac:dyDescent="0.25">
      <c r="C40" s="7" t="s">
        <v>26</v>
      </c>
      <c r="D40" s="22">
        <v>0</v>
      </c>
    </row>
    <row r="41" spans="2:4" ht="18" customHeight="1" x14ac:dyDescent="0.25">
      <c r="C41" s="7" t="s">
        <v>27</v>
      </c>
      <c r="D41" s="22">
        <v>0</v>
      </c>
    </row>
    <row r="42" spans="2:4" ht="18" customHeight="1" x14ac:dyDescent="0.25">
      <c r="C42" s="7" t="s">
        <v>28</v>
      </c>
      <c r="D42" s="22">
        <v>1.176564500000001E-2</v>
      </c>
    </row>
    <row r="43" spans="2:4" ht="18" customHeight="1" x14ac:dyDescent="0.25">
      <c r="C43" s="7" t="s">
        <v>29</v>
      </c>
      <c r="D43" s="22"/>
    </row>
    <row r="44" spans="2:4" ht="18" customHeight="1" x14ac:dyDescent="0.25">
      <c r="C44" s="7" t="s">
        <v>30</v>
      </c>
      <c r="D44" s="22">
        <v>4.3263354000000011E-2</v>
      </c>
    </row>
    <row r="45" spans="2:4" ht="18" customHeight="1" x14ac:dyDescent="0.25">
      <c r="C45" s="7" t="s">
        <v>31</v>
      </c>
      <c r="D45" s="22"/>
    </row>
    <row r="46" spans="2:4" ht="18" customHeight="1" x14ac:dyDescent="0.25">
      <c r="C46" s="1" t="s">
        <v>32</v>
      </c>
      <c r="D46" s="22">
        <v>0</v>
      </c>
    </row>
    <row r="47" spans="2:4" ht="18" customHeight="1" x14ac:dyDescent="0.25">
      <c r="C47" s="1" t="s">
        <v>33</v>
      </c>
      <c r="D47" s="22"/>
    </row>
    <row r="48" spans="2:4" ht="18" customHeight="1" x14ac:dyDescent="0.25">
      <c r="C48" s="1" t="s">
        <v>34</v>
      </c>
      <c r="D48" s="22">
        <v>0</v>
      </c>
    </row>
    <row r="49" spans="2:4" ht="18" customHeight="1" x14ac:dyDescent="0.25">
      <c r="C49" s="1" t="s">
        <v>33</v>
      </c>
      <c r="D49" s="22"/>
    </row>
    <row r="50" spans="2:4" ht="18" customHeight="1" x14ac:dyDescent="0.25">
      <c r="C50" s="1" t="s">
        <v>35</v>
      </c>
      <c r="D50" s="22">
        <v>0</v>
      </c>
    </row>
    <row r="51" spans="2:4" ht="18" customHeight="1" x14ac:dyDescent="0.25">
      <c r="D51" s="22"/>
    </row>
    <row r="52" spans="2:4" ht="18" customHeight="1" x14ac:dyDescent="0.25">
      <c r="B52" s="7" t="s">
        <v>55</v>
      </c>
      <c r="D52" s="24">
        <f>SUM(D38:D50)/D29</f>
        <v>5.1399278097410918E-5</v>
      </c>
    </row>
    <row r="53" spans="2:4" ht="18" customHeight="1" x14ac:dyDescent="0.25">
      <c r="B53" s="7" t="s">
        <v>37</v>
      </c>
      <c r="D53" s="78">
        <v>1E-3</v>
      </c>
    </row>
    <row r="54" spans="2:4" ht="18" customHeight="1" x14ac:dyDescent="0.25">
      <c r="B54" s="7" t="s">
        <v>56</v>
      </c>
      <c r="D54" s="24">
        <f>IFERROR(D53-D52,"")</f>
        <v>9.486007219025891E-4</v>
      </c>
    </row>
    <row r="55" spans="2:4" ht="18" customHeight="1" x14ac:dyDescent="0.25">
      <c r="B55" s="7"/>
      <c r="D55" s="22"/>
    </row>
    <row r="56" spans="2:4" ht="18" customHeight="1" x14ac:dyDescent="0.25">
      <c r="B56" s="7" t="s">
        <v>57</v>
      </c>
      <c r="D56" s="22">
        <v>0</v>
      </c>
    </row>
    <row r="57" spans="2:4" ht="18" customHeight="1" x14ac:dyDescent="0.25">
      <c r="B57" s="7" t="s">
        <v>58</v>
      </c>
      <c r="D57" s="24">
        <f>IFERROR((SUM(D38:D50)-D56)/D29,0)</f>
        <v>5.1399278097410918E-5</v>
      </c>
    </row>
    <row r="58" spans="2:4" ht="18" customHeight="1" x14ac:dyDescent="0.25">
      <c r="B58" s="7"/>
      <c r="D58" s="22"/>
    </row>
    <row r="59" spans="2:4" ht="18" customHeight="1" x14ac:dyDescent="0.25">
      <c r="B59" s="17" t="s">
        <v>41</v>
      </c>
      <c r="D59" s="22"/>
    </row>
    <row r="60" spans="2:4" ht="18" customHeight="1" x14ac:dyDescent="0.25">
      <c r="B60" s="7" t="s">
        <v>59</v>
      </c>
      <c r="D60" s="25">
        <f>D25+SUM(D38:D50)-D56</f>
        <v>0.85020899900000002</v>
      </c>
    </row>
    <row r="61" spans="2:4" ht="18" customHeight="1" x14ac:dyDescent="0.25">
      <c r="B61" s="7"/>
      <c r="D61" s="22"/>
    </row>
    <row r="62" spans="2:4" ht="18" customHeight="1" x14ac:dyDescent="0.25">
      <c r="B62" s="7" t="s">
        <v>60</v>
      </c>
      <c r="D62" s="24">
        <f>IFERROR(D60/D27,0)</f>
        <v>6.7755205964600894E-4</v>
      </c>
    </row>
    <row r="63" spans="2:4" ht="18" customHeight="1" x14ac:dyDescent="0.25">
      <c r="B63" s="7"/>
      <c r="D63" s="22"/>
    </row>
    <row r="64" spans="2:4" ht="18" customHeight="1" x14ac:dyDescent="0.25">
      <c r="B64" s="17" t="s">
        <v>44</v>
      </c>
      <c r="D64" s="22"/>
    </row>
    <row r="65" spans="2:4" ht="18" customHeight="1" x14ac:dyDescent="0.25">
      <c r="B65" s="7" t="s">
        <v>45</v>
      </c>
      <c r="D65" s="78">
        <v>1E-3</v>
      </c>
    </row>
    <row r="66" spans="2:4" ht="18" customHeight="1" x14ac:dyDescent="0.25">
      <c r="B66" s="7" t="s">
        <v>46</v>
      </c>
      <c r="D66" s="22"/>
    </row>
    <row r="67" spans="2:4" ht="18" customHeight="1" x14ac:dyDescent="0.25">
      <c r="B67" s="7" t="s">
        <v>47</v>
      </c>
      <c r="D67" s="24">
        <f>IFERROR(D31+D65,"יש להשלים את סעיף 18")</f>
        <v>1.6336981229591917E-3</v>
      </c>
    </row>
    <row r="69" spans="2:4" x14ac:dyDescent="0.25">
      <c r="B69" s="1"/>
      <c r="C69" s="77"/>
      <c r="D69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42CC-7F67-490C-A5A4-3B330A53EE79}">
  <sheetPr>
    <tabColor rgb="FF002060"/>
  </sheetPr>
  <dimension ref="A2:E69"/>
  <sheetViews>
    <sheetView showGridLines="0" rightToLeft="1" zoomScale="98" zoomScaleNormal="98" workbookViewId="0">
      <pane ySplit="4" topLeftCell="A45" activePane="bottomLeft" state="frozen"/>
      <selection activeCell="F36" sqref="F36"/>
      <selection pane="bottomLeft" activeCell="C77" sqref="C77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85.5" style="1" customWidth="1"/>
    <col min="4" max="4" width="12.375" style="3" bestFit="1" customWidth="1"/>
    <col min="5" max="16384" width="9.125" style="1"/>
  </cols>
  <sheetData>
    <row r="2" spans="2:4" ht="18" customHeight="1" x14ac:dyDescent="0.3">
      <c r="B2" s="4" t="s">
        <v>62</v>
      </c>
      <c r="C2" s="5"/>
    </row>
    <row r="3" spans="2:4" ht="18" customHeight="1" x14ac:dyDescent="0.3">
      <c r="B3" s="6"/>
    </row>
    <row r="4" spans="2:4" ht="18" customHeight="1" x14ac:dyDescent="0.3">
      <c r="B4" s="8" t="s">
        <v>1</v>
      </c>
      <c r="C4" s="5"/>
      <c r="D4" s="9" t="s">
        <v>2</v>
      </c>
    </row>
    <row r="5" spans="2:4" ht="18" customHeight="1" x14ac:dyDescent="0.25">
      <c r="B5" s="10"/>
      <c r="C5" s="5"/>
      <c r="D5" s="11"/>
    </row>
    <row r="6" spans="2:4" ht="18" customHeight="1" x14ac:dyDescent="0.25">
      <c r="B6" s="12" t="s">
        <v>3</v>
      </c>
    </row>
    <row r="7" spans="2:4" ht="18" customHeight="1" x14ac:dyDescent="0.25">
      <c r="B7" s="7" t="s">
        <v>4</v>
      </c>
      <c r="D7" s="27">
        <f>SUM(D8:D9)</f>
        <v>2.927</v>
      </c>
    </row>
    <row r="8" spans="2:4" ht="18" customHeight="1" x14ac:dyDescent="0.25">
      <c r="C8" s="1" t="s">
        <v>5</v>
      </c>
      <c r="D8" s="28">
        <f>157/1000</f>
        <v>0.157</v>
      </c>
    </row>
    <row r="9" spans="2:4" ht="18" customHeight="1" x14ac:dyDescent="0.25">
      <c r="C9" s="1" t="s">
        <v>6</v>
      </c>
      <c r="D9" s="27">
        <v>2.77</v>
      </c>
    </row>
    <row r="10" spans="2:4" ht="18" customHeight="1" x14ac:dyDescent="0.25">
      <c r="D10" s="28"/>
    </row>
    <row r="11" spans="2:4" ht="18" customHeight="1" x14ac:dyDescent="0.25">
      <c r="B11" s="7" t="s">
        <v>7</v>
      </c>
      <c r="D11" s="29">
        <f>SUM(D12:D13)</f>
        <v>5.9699999999999996E-3</v>
      </c>
    </row>
    <row r="12" spans="2:4" ht="18" customHeight="1" x14ac:dyDescent="0.25">
      <c r="C12" s="2" t="s">
        <v>8</v>
      </c>
      <c r="D12" s="30"/>
    </row>
    <row r="13" spans="2:4" ht="18" customHeight="1" x14ac:dyDescent="0.25">
      <c r="C13" s="2" t="s">
        <v>9</v>
      </c>
      <c r="D13" s="30">
        <v>5.9699999999999996E-3</v>
      </c>
    </row>
    <row r="14" spans="2:4" ht="18" customHeight="1" x14ac:dyDescent="0.25">
      <c r="C14" s="2"/>
      <c r="D14" s="28"/>
    </row>
    <row r="15" spans="2:4" ht="18" customHeight="1" x14ac:dyDescent="0.25">
      <c r="B15" s="7" t="s">
        <v>10</v>
      </c>
      <c r="D15" s="29">
        <v>0</v>
      </c>
    </row>
    <row r="16" spans="2:4" ht="18" customHeight="1" x14ac:dyDescent="0.25">
      <c r="C16" s="2" t="s">
        <v>11</v>
      </c>
      <c r="D16" s="28">
        <v>0</v>
      </c>
    </row>
    <row r="17" spans="2:4" ht="18" customHeight="1" x14ac:dyDescent="0.25">
      <c r="C17" s="2" t="s">
        <v>12</v>
      </c>
      <c r="D17" s="28">
        <v>0</v>
      </c>
    </row>
    <row r="18" spans="2:4" ht="18" customHeight="1" x14ac:dyDescent="0.25">
      <c r="D18" s="28"/>
    </row>
    <row r="19" spans="2:4" ht="18" customHeight="1" x14ac:dyDescent="0.25">
      <c r="B19" s="7" t="s">
        <v>13</v>
      </c>
      <c r="D19" s="28">
        <v>0.68700000000000006</v>
      </c>
    </row>
    <row r="20" spans="2:4" ht="18" customHeight="1" x14ac:dyDescent="0.25">
      <c r="B20" s="7"/>
      <c r="D20" s="28"/>
    </row>
    <row r="21" spans="2:4" ht="18" customHeight="1" x14ac:dyDescent="0.25">
      <c r="B21" s="7" t="s">
        <v>14</v>
      </c>
      <c r="D21" s="28">
        <v>0</v>
      </c>
    </row>
    <row r="22" spans="2:4" ht="18" customHeight="1" x14ac:dyDescent="0.25">
      <c r="B22" s="7"/>
      <c r="D22" s="28"/>
    </row>
    <row r="23" spans="2:4" ht="18" customHeight="1" x14ac:dyDescent="0.25">
      <c r="B23" s="7" t="s">
        <v>15</v>
      </c>
      <c r="D23" s="28">
        <v>0</v>
      </c>
    </row>
    <row r="24" spans="2:4" ht="18" customHeight="1" x14ac:dyDescent="0.25">
      <c r="B24" s="7"/>
      <c r="D24" s="28"/>
    </row>
    <row r="25" spans="2:4" ht="18" customHeight="1" x14ac:dyDescent="0.25">
      <c r="B25" s="7" t="s">
        <v>50</v>
      </c>
      <c r="D25" s="28">
        <f>SUM(D7+D11+D15+D19+D21+D23)</f>
        <v>3.6199700000000004</v>
      </c>
    </row>
    <row r="26" spans="2:4" ht="18" customHeight="1" x14ac:dyDescent="0.25">
      <c r="B26" s="7"/>
      <c r="D26" s="28"/>
    </row>
    <row r="27" spans="2:4" ht="18" customHeight="1" x14ac:dyDescent="0.25">
      <c r="B27" s="7" t="s">
        <v>53</v>
      </c>
      <c r="D27" s="28">
        <f>(D28+D29)/2</f>
        <v>2804.0581849999999</v>
      </c>
    </row>
    <row r="28" spans="2:4" ht="18" customHeight="1" x14ac:dyDescent="0.25">
      <c r="C28" s="1" t="s">
        <v>18</v>
      </c>
      <c r="D28" s="28">
        <v>4602.4497999999994</v>
      </c>
    </row>
    <row r="29" spans="2:4" ht="18" customHeight="1" x14ac:dyDescent="0.25">
      <c r="C29" s="1" t="s">
        <v>19</v>
      </c>
      <c r="D29" s="28">
        <v>1005.66657</v>
      </c>
    </row>
    <row r="30" spans="2:4" ht="18" customHeight="1" x14ac:dyDescent="0.25">
      <c r="D30" s="28"/>
    </row>
    <row r="31" spans="2:4" ht="18" customHeight="1" x14ac:dyDescent="0.25">
      <c r="B31" s="7" t="s">
        <v>51</v>
      </c>
      <c r="D31" s="31">
        <f>IFERROR(D25/D27,0)</f>
        <v>1.2909753511409394E-3</v>
      </c>
    </row>
    <row r="32" spans="2:4" ht="18" customHeight="1" x14ac:dyDescent="0.25">
      <c r="B32" s="7"/>
      <c r="D32" s="28"/>
    </row>
    <row r="33" spans="2:5" ht="18" customHeight="1" x14ac:dyDescent="0.25">
      <c r="B33" s="10" t="s">
        <v>21</v>
      </c>
      <c r="D33" s="28"/>
    </row>
    <row r="34" spans="2:5" ht="18" customHeight="1" x14ac:dyDescent="0.25">
      <c r="B34" s="7" t="s">
        <v>22</v>
      </c>
      <c r="D34" s="28">
        <v>0</v>
      </c>
    </row>
    <row r="35" spans="2:5" ht="18" customHeight="1" x14ac:dyDescent="0.25">
      <c r="B35" s="7"/>
      <c r="D35" s="28"/>
      <c r="E35" s="20"/>
    </row>
    <row r="36" spans="2:5" ht="18" customHeight="1" x14ac:dyDescent="0.25">
      <c r="B36" s="17" t="s">
        <v>21</v>
      </c>
      <c r="D36" s="28"/>
    </row>
    <row r="37" spans="2:5" ht="18" customHeight="1" x14ac:dyDescent="0.25">
      <c r="B37" s="7" t="s">
        <v>54</v>
      </c>
      <c r="D37" s="28">
        <f>SUM(D38:D50)</f>
        <v>1.8802376749999994</v>
      </c>
    </row>
    <row r="38" spans="2:5" ht="18" customHeight="1" x14ac:dyDescent="0.25">
      <c r="C38" s="7" t="s">
        <v>24</v>
      </c>
      <c r="D38" s="28">
        <v>0</v>
      </c>
    </row>
    <row r="39" spans="2:5" ht="18" customHeight="1" x14ac:dyDescent="0.25">
      <c r="C39" s="7" t="s">
        <v>25</v>
      </c>
      <c r="D39" s="28">
        <v>0</v>
      </c>
    </row>
    <row r="40" spans="2:5" ht="18" customHeight="1" x14ac:dyDescent="0.25">
      <c r="C40" s="7" t="s">
        <v>26</v>
      </c>
      <c r="D40" s="28">
        <v>0</v>
      </c>
    </row>
    <row r="41" spans="2:5" ht="18" customHeight="1" x14ac:dyDescent="0.25">
      <c r="C41" s="7" t="s">
        <v>27</v>
      </c>
      <c r="D41" s="28">
        <v>0</v>
      </c>
    </row>
    <row r="42" spans="2:5" ht="18" customHeight="1" x14ac:dyDescent="0.25">
      <c r="C42" s="7" t="s">
        <v>28</v>
      </c>
      <c r="D42" s="28">
        <v>0.40450172099999998</v>
      </c>
    </row>
    <row r="43" spans="2:5" ht="18" customHeight="1" x14ac:dyDescent="0.25">
      <c r="C43" s="7" t="s">
        <v>29</v>
      </c>
      <c r="D43" s="28"/>
    </row>
    <row r="44" spans="2:5" ht="18" customHeight="1" x14ac:dyDescent="0.25">
      <c r="C44" s="7" t="s">
        <v>30</v>
      </c>
      <c r="D44" s="28">
        <v>1.4757359539999995</v>
      </c>
    </row>
    <row r="45" spans="2:5" ht="18" customHeight="1" x14ac:dyDescent="0.25">
      <c r="C45" s="7" t="s">
        <v>31</v>
      </c>
      <c r="D45" s="28"/>
    </row>
    <row r="46" spans="2:5" ht="18" customHeight="1" x14ac:dyDescent="0.25">
      <c r="C46" s="1" t="s">
        <v>32</v>
      </c>
      <c r="D46" s="28">
        <v>0</v>
      </c>
    </row>
    <row r="47" spans="2:5" ht="18" customHeight="1" x14ac:dyDescent="0.25">
      <c r="C47" s="1" t="s">
        <v>33</v>
      </c>
      <c r="D47" s="28"/>
    </row>
    <row r="48" spans="2:5" ht="18" customHeight="1" x14ac:dyDescent="0.25">
      <c r="C48" s="1" t="s">
        <v>34</v>
      </c>
      <c r="D48" s="28">
        <v>0</v>
      </c>
    </row>
    <row r="49" spans="2:5" ht="18" customHeight="1" x14ac:dyDescent="0.25">
      <c r="C49" s="1" t="s">
        <v>33</v>
      </c>
      <c r="D49" s="28"/>
    </row>
    <row r="50" spans="2:5" ht="18" customHeight="1" x14ac:dyDescent="0.25">
      <c r="C50" s="1" t="s">
        <v>35</v>
      </c>
      <c r="D50" s="28">
        <v>0</v>
      </c>
    </row>
    <row r="51" spans="2:5" ht="18" customHeight="1" x14ac:dyDescent="0.25">
      <c r="D51" s="28"/>
    </row>
    <row r="52" spans="2:5" ht="18" customHeight="1" x14ac:dyDescent="0.25">
      <c r="B52" s="7" t="s">
        <v>55</v>
      </c>
      <c r="D52" s="31">
        <f>SUM(D38:D50)/D27</f>
        <v>6.7054160468499671E-4</v>
      </c>
      <c r="E52" s="18"/>
    </row>
    <row r="53" spans="2:5" ht="18" customHeight="1" x14ac:dyDescent="0.25">
      <c r="B53" s="7" t="s">
        <v>37</v>
      </c>
      <c r="D53" s="79">
        <v>8.0000000000000004E-4</v>
      </c>
    </row>
    <row r="54" spans="2:5" ht="18" customHeight="1" x14ac:dyDescent="0.25">
      <c r="B54" s="7" t="s">
        <v>56</v>
      </c>
      <c r="D54" s="31">
        <f>IFERROR(D53-D52,"")</f>
        <v>1.2945839531500333E-4</v>
      </c>
    </row>
    <row r="55" spans="2:5" ht="18" customHeight="1" x14ac:dyDescent="0.25">
      <c r="B55" s="7"/>
      <c r="D55" s="28"/>
    </row>
    <row r="56" spans="2:5" ht="18" customHeight="1" x14ac:dyDescent="0.25">
      <c r="B56" s="7" t="s">
        <v>57</v>
      </c>
      <c r="D56" s="28">
        <v>0</v>
      </c>
    </row>
    <row r="57" spans="2:5" ht="18" customHeight="1" x14ac:dyDescent="0.25">
      <c r="B57" s="7" t="s">
        <v>58</v>
      </c>
      <c r="D57" s="31">
        <f>IFERROR((SUM(D38:D50)-D56)/D29,0)</f>
        <v>1.8696432108705765E-3</v>
      </c>
    </row>
    <row r="58" spans="2:5" ht="18" customHeight="1" x14ac:dyDescent="0.25">
      <c r="B58" s="7"/>
      <c r="D58" s="28"/>
    </row>
    <row r="59" spans="2:5" ht="18" customHeight="1" x14ac:dyDescent="0.25">
      <c r="B59" s="17" t="s">
        <v>41</v>
      </c>
      <c r="D59" s="28"/>
    </row>
    <row r="60" spans="2:5" ht="18" customHeight="1" x14ac:dyDescent="0.25">
      <c r="B60" s="7" t="s">
        <v>59</v>
      </c>
      <c r="D60" s="32">
        <f>D25+SUM(D38:D50)-D56</f>
        <v>5.5002076749999995</v>
      </c>
    </row>
    <row r="61" spans="2:5" ht="18" customHeight="1" x14ac:dyDescent="0.25">
      <c r="B61" s="7"/>
      <c r="D61" s="28"/>
    </row>
    <row r="62" spans="2:5" ht="18" customHeight="1" x14ac:dyDescent="0.25">
      <c r="B62" s="7" t="s">
        <v>60</v>
      </c>
      <c r="D62" s="31">
        <f>IFERROR(D60/D27,0)</f>
        <v>1.9615169558259361E-3</v>
      </c>
    </row>
    <row r="63" spans="2:5" ht="18" customHeight="1" x14ac:dyDescent="0.25">
      <c r="B63" s="7"/>
      <c r="D63" s="28"/>
    </row>
    <row r="64" spans="2:5" ht="18" customHeight="1" x14ac:dyDescent="0.25">
      <c r="B64" s="17" t="s">
        <v>44</v>
      </c>
      <c r="D64" s="28"/>
    </row>
    <row r="65" spans="1:4" ht="18" customHeight="1" x14ac:dyDescent="0.25">
      <c r="B65" s="7" t="s">
        <v>45</v>
      </c>
      <c r="D65" s="79">
        <v>8.0000000000000004E-4</v>
      </c>
    </row>
    <row r="66" spans="1:4" ht="18" customHeight="1" x14ac:dyDescent="0.25">
      <c r="B66" s="7" t="s">
        <v>46</v>
      </c>
      <c r="D66" s="28"/>
    </row>
    <row r="67" spans="1:4" ht="18" customHeight="1" x14ac:dyDescent="0.25">
      <c r="B67" s="7" t="s">
        <v>47</v>
      </c>
      <c r="D67" s="31">
        <f>IFERROR(D31+D65,"יש להשלים את סעיף 18")</f>
        <v>2.0909753511409394E-3</v>
      </c>
    </row>
    <row r="69" spans="1:4" x14ac:dyDescent="0.25">
      <c r="A69" s="1" t="s">
        <v>129</v>
      </c>
      <c r="B69" s="77" t="s">
        <v>130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EF543-0399-4E02-B062-91164988F762}">
  <sheetPr>
    <tabColor rgb="FF002060"/>
  </sheetPr>
  <dimension ref="A2:E70"/>
  <sheetViews>
    <sheetView showGridLines="0" rightToLeft="1" zoomScale="90" zoomScaleNormal="90" workbookViewId="0">
      <pane ySplit="2" topLeftCell="A3" activePane="bottomLeft" state="frozen"/>
      <selection pane="bottomLeft" activeCell="B71" sqref="B71"/>
    </sheetView>
  </sheetViews>
  <sheetFormatPr defaultColWidth="9.125" defaultRowHeight="15" x14ac:dyDescent="0.25"/>
  <cols>
    <col min="1" max="1" width="2.75" style="1" customWidth="1"/>
    <col min="2" max="2" width="5.625" style="2" customWidth="1"/>
    <col min="3" max="3" width="91.625" style="1" customWidth="1"/>
    <col min="4" max="4" width="22.75" style="3" bestFit="1" customWidth="1"/>
    <col min="5" max="16384" width="9.125" style="1"/>
  </cols>
  <sheetData>
    <row r="2" spans="2:4" ht="18" customHeight="1" x14ac:dyDescent="0.3">
      <c r="B2" s="4" t="s">
        <v>63</v>
      </c>
      <c r="C2" s="5"/>
    </row>
    <row r="3" spans="2:4" ht="18" customHeight="1" x14ac:dyDescent="0.3">
      <c r="B3" s="6"/>
    </row>
    <row r="4" spans="2:4" ht="18" customHeight="1" x14ac:dyDescent="0.3">
      <c r="B4" s="8" t="s">
        <v>1</v>
      </c>
      <c r="C4" s="5"/>
      <c r="D4" s="80" t="s">
        <v>2</v>
      </c>
    </row>
    <row r="5" spans="2:4" ht="18" customHeight="1" x14ac:dyDescent="0.25">
      <c r="B5" s="10"/>
      <c r="C5" s="5"/>
      <c r="D5" s="11"/>
    </row>
    <row r="6" spans="2:4" ht="18" customHeight="1" x14ac:dyDescent="0.25">
      <c r="B6" s="12" t="s">
        <v>3</v>
      </c>
    </row>
    <row r="7" spans="2:4" ht="18" customHeight="1" x14ac:dyDescent="0.25">
      <c r="B7" s="7" t="s">
        <v>4</v>
      </c>
      <c r="D7" s="33">
        <f>SUM(D8:D9)</f>
        <v>1.234</v>
      </c>
    </row>
    <row r="8" spans="2:4" ht="18" customHeight="1" x14ac:dyDescent="0.25">
      <c r="C8" s="1" t="s">
        <v>5</v>
      </c>
      <c r="D8" s="34">
        <v>0</v>
      </c>
    </row>
    <row r="9" spans="2:4" ht="18" customHeight="1" x14ac:dyDescent="0.25">
      <c r="C9" s="1" t="s">
        <v>6</v>
      </c>
      <c r="D9" s="34">
        <v>1.234</v>
      </c>
    </row>
    <row r="10" spans="2:4" ht="18" customHeight="1" x14ac:dyDescent="0.25">
      <c r="C10" s="35"/>
      <c r="D10" s="34"/>
    </row>
    <row r="11" spans="2:4" ht="18" customHeight="1" x14ac:dyDescent="0.25">
      <c r="B11" s="7" t="s">
        <v>7</v>
      </c>
      <c r="D11" s="33">
        <v>0</v>
      </c>
    </row>
    <row r="12" spans="2:4" ht="18" customHeight="1" x14ac:dyDescent="0.25">
      <c r="C12" s="2" t="s">
        <v>8</v>
      </c>
      <c r="D12" s="34">
        <v>0</v>
      </c>
    </row>
    <row r="13" spans="2:4" ht="18" customHeight="1" x14ac:dyDescent="0.25">
      <c r="C13" s="2" t="s">
        <v>9</v>
      </c>
      <c r="D13" s="34">
        <v>0</v>
      </c>
    </row>
    <row r="14" spans="2:4" ht="18" customHeight="1" x14ac:dyDescent="0.25">
      <c r="C14" s="2"/>
      <c r="D14" s="34"/>
    </row>
    <row r="15" spans="2:4" ht="18" customHeight="1" x14ac:dyDescent="0.25">
      <c r="B15" s="7" t="s">
        <v>10</v>
      </c>
      <c r="D15" s="33">
        <v>0</v>
      </c>
    </row>
    <row r="16" spans="2:4" ht="18" customHeight="1" x14ac:dyDescent="0.25">
      <c r="C16" s="2" t="s">
        <v>11</v>
      </c>
      <c r="D16" s="34">
        <v>0</v>
      </c>
    </row>
    <row r="17" spans="2:5" ht="18" customHeight="1" x14ac:dyDescent="0.25">
      <c r="C17" s="2" t="s">
        <v>12</v>
      </c>
      <c r="D17" s="34">
        <v>0</v>
      </c>
    </row>
    <row r="18" spans="2:5" ht="18" customHeight="1" x14ac:dyDescent="0.25">
      <c r="D18" s="34"/>
    </row>
    <row r="19" spans="2:5" ht="18" customHeight="1" x14ac:dyDescent="0.25">
      <c r="B19" s="7" t="s">
        <v>13</v>
      </c>
      <c r="D19" s="34">
        <v>0</v>
      </c>
    </row>
    <row r="20" spans="2:5" ht="18" customHeight="1" x14ac:dyDescent="0.25">
      <c r="B20" s="7"/>
      <c r="D20" s="34"/>
    </row>
    <row r="21" spans="2:5" ht="18" customHeight="1" x14ac:dyDescent="0.25">
      <c r="B21" s="7" t="s">
        <v>14</v>
      </c>
      <c r="D21" s="34">
        <v>0</v>
      </c>
    </row>
    <row r="22" spans="2:5" ht="18" customHeight="1" x14ac:dyDescent="0.25">
      <c r="B22" s="7"/>
      <c r="D22" s="34"/>
    </row>
    <row r="23" spans="2:5" ht="18" customHeight="1" x14ac:dyDescent="0.25">
      <c r="B23" s="7" t="s">
        <v>15</v>
      </c>
      <c r="D23" s="34">
        <v>0</v>
      </c>
    </row>
    <row r="24" spans="2:5" ht="18" customHeight="1" x14ac:dyDescent="0.25">
      <c r="B24" s="7"/>
      <c r="D24" s="34"/>
    </row>
    <row r="25" spans="2:5" ht="18" customHeight="1" x14ac:dyDescent="0.25">
      <c r="B25" s="7" t="s">
        <v>16</v>
      </c>
      <c r="D25" s="34">
        <f>SUM(D7+D11+D15+D19+D21+D23)</f>
        <v>1.234</v>
      </c>
    </row>
    <row r="26" spans="2:5" ht="18" customHeight="1" x14ac:dyDescent="0.25">
      <c r="B26" s="7"/>
      <c r="D26" s="34"/>
    </row>
    <row r="27" spans="2:5" ht="18" customHeight="1" x14ac:dyDescent="0.25">
      <c r="B27" s="7" t="s">
        <v>17</v>
      </c>
      <c r="D27" s="34">
        <f>(D28+D29)/2</f>
        <v>3935.4819400000001</v>
      </c>
    </row>
    <row r="28" spans="2:5" ht="18" customHeight="1" x14ac:dyDescent="0.25">
      <c r="C28" s="1" t="s">
        <v>18</v>
      </c>
      <c r="D28" s="34">
        <v>3935.4819400000001</v>
      </c>
    </row>
    <row r="29" spans="2:5" ht="18" customHeight="1" x14ac:dyDescent="0.25">
      <c r="C29" s="1" t="s">
        <v>19</v>
      </c>
      <c r="D29" s="34">
        <f>D28</f>
        <v>3935.4819400000001</v>
      </c>
      <c r="E29" s="19"/>
    </row>
    <row r="30" spans="2:5" ht="18" customHeight="1" x14ac:dyDescent="0.25">
      <c r="D30" s="34"/>
    </row>
    <row r="31" spans="2:5" ht="18" customHeight="1" x14ac:dyDescent="0.25">
      <c r="B31" s="7" t="s">
        <v>20</v>
      </c>
      <c r="D31" s="16">
        <f>IFERROR(D25/D27,0)</f>
        <v>3.1355753089798194E-4</v>
      </c>
    </row>
    <row r="32" spans="2:5" ht="18" customHeight="1" x14ac:dyDescent="0.25">
      <c r="B32" s="7"/>
      <c r="D32" s="34"/>
    </row>
    <row r="33" spans="2:4" ht="18" customHeight="1" x14ac:dyDescent="0.25">
      <c r="B33" s="10" t="s">
        <v>21</v>
      </c>
      <c r="D33" s="34"/>
    </row>
    <row r="34" spans="2:4" ht="18" customHeight="1" x14ac:dyDescent="0.25">
      <c r="B34" s="7" t="s">
        <v>22</v>
      </c>
      <c r="D34" s="34">
        <v>0</v>
      </c>
    </row>
    <row r="35" spans="2:4" ht="18" customHeight="1" x14ac:dyDescent="0.25">
      <c r="B35" s="7"/>
      <c r="D35" s="34"/>
    </row>
    <row r="36" spans="2:4" ht="18" customHeight="1" x14ac:dyDescent="0.25">
      <c r="B36" s="17" t="s">
        <v>21</v>
      </c>
      <c r="D36" s="34"/>
    </row>
    <row r="37" spans="2:4" ht="18" customHeight="1" x14ac:dyDescent="0.25">
      <c r="B37" s="7" t="s">
        <v>23</v>
      </c>
      <c r="D37" s="34">
        <f>SUM(D38:D50)</f>
        <v>0.23008029799999999</v>
      </c>
    </row>
    <row r="38" spans="2:4" ht="18" customHeight="1" x14ac:dyDescent="0.25">
      <c r="C38" s="7" t="s">
        <v>24</v>
      </c>
      <c r="D38" s="34">
        <v>0</v>
      </c>
    </row>
    <row r="39" spans="2:4" ht="18" customHeight="1" x14ac:dyDescent="0.25">
      <c r="C39" s="7" t="s">
        <v>25</v>
      </c>
      <c r="D39" s="34">
        <v>0</v>
      </c>
    </row>
    <row r="40" spans="2:4" ht="18" customHeight="1" x14ac:dyDescent="0.25">
      <c r="C40" s="7" t="s">
        <v>26</v>
      </c>
      <c r="D40" s="34">
        <v>0</v>
      </c>
    </row>
    <row r="41" spans="2:4" ht="18" customHeight="1" x14ac:dyDescent="0.25">
      <c r="C41" s="7" t="s">
        <v>27</v>
      </c>
      <c r="D41" s="34">
        <v>0</v>
      </c>
    </row>
    <row r="42" spans="2:4" ht="18" customHeight="1" x14ac:dyDescent="0.25">
      <c r="C42" s="7" t="s">
        <v>28</v>
      </c>
      <c r="D42" s="34">
        <v>0</v>
      </c>
    </row>
    <row r="43" spans="2:4" ht="18" customHeight="1" x14ac:dyDescent="0.25">
      <c r="C43" s="7" t="s">
        <v>29</v>
      </c>
      <c r="D43" s="34"/>
    </row>
    <row r="44" spans="2:4" ht="18" customHeight="1" x14ac:dyDescent="0.25">
      <c r="C44" s="7" t="s">
        <v>30</v>
      </c>
      <c r="D44" s="34">
        <v>0.23008029799999999</v>
      </c>
    </row>
    <row r="45" spans="2:4" ht="18" customHeight="1" x14ac:dyDescent="0.25">
      <c r="C45" s="7" t="s">
        <v>31</v>
      </c>
      <c r="D45" s="34"/>
    </row>
    <row r="46" spans="2:4" ht="18" customHeight="1" x14ac:dyDescent="0.25">
      <c r="C46" s="1" t="s">
        <v>32</v>
      </c>
      <c r="D46" s="34">
        <v>0</v>
      </c>
    </row>
    <row r="47" spans="2:4" ht="18" customHeight="1" x14ac:dyDescent="0.25">
      <c r="C47" s="1" t="s">
        <v>33</v>
      </c>
      <c r="D47" s="34"/>
    </row>
    <row r="48" spans="2:4" ht="18" customHeight="1" x14ac:dyDescent="0.25">
      <c r="C48" s="1" t="s">
        <v>34</v>
      </c>
      <c r="D48" s="34">
        <v>0</v>
      </c>
    </row>
    <row r="49" spans="2:4" ht="18" customHeight="1" x14ac:dyDescent="0.25">
      <c r="C49" s="1" t="s">
        <v>33</v>
      </c>
      <c r="D49" s="34"/>
    </row>
    <row r="50" spans="2:4" ht="18" customHeight="1" x14ac:dyDescent="0.25">
      <c r="C50" s="1" t="s">
        <v>35</v>
      </c>
      <c r="D50" s="34">
        <v>0</v>
      </c>
    </row>
    <row r="51" spans="2:4" ht="18" customHeight="1" x14ac:dyDescent="0.25">
      <c r="D51" s="34"/>
    </row>
    <row r="52" spans="2:4" ht="18" customHeight="1" x14ac:dyDescent="0.25">
      <c r="B52" s="7" t="s">
        <v>36</v>
      </c>
      <c r="D52" s="16">
        <f>SUM(D38:D50)/D27</f>
        <v>5.8463055226217092E-5</v>
      </c>
    </row>
    <row r="53" spans="2:4" ht="18" customHeight="1" x14ac:dyDescent="0.25">
      <c r="B53" s="7" t="s">
        <v>37</v>
      </c>
      <c r="D53" s="36">
        <v>1E-3</v>
      </c>
    </row>
    <row r="54" spans="2:4" ht="18" customHeight="1" x14ac:dyDescent="0.25">
      <c r="B54" s="7" t="s">
        <v>38</v>
      </c>
      <c r="D54" s="16">
        <f>IFERROR(D53-D52,"")</f>
        <v>9.4153694477378295E-4</v>
      </c>
    </row>
    <row r="55" spans="2:4" ht="18" customHeight="1" x14ac:dyDescent="0.25">
      <c r="B55" s="7"/>
      <c r="D55" s="34"/>
    </row>
    <row r="56" spans="2:4" ht="18" customHeight="1" x14ac:dyDescent="0.25">
      <c r="B56" s="7" t="s">
        <v>39</v>
      </c>
      <c r="D56" s="34">
        <v>0</v>
      </c>
    </row>
    <row r="57" spans="2:4" ht="18" customHeight="1" x14ac:dyDescent="0.25">
      <c r="B57" s="7" t="s">
        <v>40</v>
      </c>
      <c r="D57" s="16">
        <f>IFERROR((SUM(D38:D50)-D56)/D29,0)</f>
        <v>5.8463055226217092E-5</v>
      </c>
    </row>
    <row r="58" spans="2:4" ht="18" customHeight="1" x14ac:dyDescent="0.25">
      <c r="B58" s="7"/>
      <c r="D58" s="34"/>
    </row>
    <row r="59" spans="2:4" ht="18" customHeight="1" x14ac:dyDescent="0.25">
      <c r="B59" s="17" t="s">
        <v>41</v>
      </c>
      <c r="D59" s="34"/>
    </row>
    <row r="60" spans="2:4" ht="18" customHeight="1" x14ac:dyDescent="0.25">
      <c r="B60" s="7" t="s">
        <v>42</v>
      </c>
      <c r="D60" s="3">
        <f>D25+SUM(D38:D50)-D56</f>
        <v>1.4640802980000001</v>
      </c>
    </row>
    <row r="61" spans="2:4" ht="18" customHeight="1" x14ac:dyDescent="0.25">
      <c r="B61" s="7"/>
      <c r="D61" s="34"/>
    </row>
    <row r="62" spans="2:4" ht="18" customHeight="1" x14ac:dyDescent="0.25">
      <c r="B62" s="7" t="s">
        <v>43</v>
      </c>
      <c r="D62" s="16">
        <f>IFERROR(D60/D27,0)</f>
        <v>3.7202058612419907E-4</v>
      </c>
    </row>
    <row r="63" spans="2:4" ht="18" customHeight="1" x14ac:dyDescent="0.25">
      <c r="B63" s="7"/>
      <c r="D63" s="34"/>
    </row>
    <row r="64" spans="2:4" ht="18" customHeight="1" x14ac:dyDescent="0.25">
      <c r="B64" s="17" t="s">
        <v>44</v>
      </c>
      <c r="D64" s="34"/>
    </row>
    <row r="65" spans="1:4" ht="18" customHeight="1" x14ac:dyDescent="0.25">
      <c r="B65" s="7" t="s">
        <v>45</v>
      </c>
      <c r="D65" s="36">
        <v>1E-3</v>
      </c>
    </row>
    <row r="66" spans="1:4" ht="18" customHeight="1" x14ac:dyDescent="0.25">
      <c r="B66" s="7" t="s">
        <v>46</v>
      </c>
      <c r="D66" s="34"/>
    </row>
    <row r="67" spans="1:4" ht="18" customHeight="1" x14ac:dyDescent="0.25">
      <c r="B67" s="7" t="s">
        <v>47</v>
      </c>
      <c r="D67" s="16">
        <f>IFERROR(D31+D65,"יש להשלים את סעיף 18")</f>
        <v>1.313557530897982E-3</v>
      </c>
    </row>
    <row r="69" spans="1:4" x14ac:dyDescent="0.25">
      <c r="A69" s="1" t="s">
        <v>48</v>
      </c>
      <c r="B69" s="7" t="s">
        <v>49</v>
      </c>
      <c r="D69" s="7"/>
    </row>
    <row r="70" spans="1:4" x14ac:dyDescent="0.25">
      <c r="B70" s="77" t="s">
        <v>131</v>
      </c>
      <c r="D70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D92E-9E18-473E-BE51-6008A2AB2864}">
  <sheetPr>
    <tabColor rgb="FF002060"/>
  </sheetPr>
  <dimension ref="B1:F36"/>
  <sheetViews>
    <sheetView showGridLines="0" rightToLeft="1" zoomScale="80" zoomScaleNormal="80" workbookViewId="0">
      <selection activeCell="K32" sqref="K32"/>
    </sheetView>
  </sheetViews>
  <sheetFormatPr defaultColWidth="9" defaultRowHeight="15" x14ac:dyDescent="0.25"/>
  <cols>
    <col min="1" max="1" width="2.75" style="39" customWidth="1"/>
    <col min="2" max="2" width="5.625" style="52" customWidth="1"/>
    <col min="3" max="3" width="65" style="37" bestFit="1" customWidth="1"/>
    <col min="4" max="4" width="12.875" style="38" bestFit="1" customWidth="1"/>
    <col min="5" max="16384" width="9" style="39"/>
  </cols>
  <sheetData>
    <row r="1" spans="2:6" x14ac:dyDescent="0.25">
      <c r="B1" s="37"/>
    </row>
    <row r="2" spans="2:6" ht="18.75" x14ac:dyDescent="0.3">
      <c r="B2" s="40" t="s">
        <v>64</v>
      </c>
    </row>
    <row r="3" spans="2:6" x14ac:dyDescent="0.25">
      <c r="B3" s="37"/>
      <c r="C3" s="41"/>
      <c r="D3" s="42"/>
    </row>
    <row r="4" spans="2:6" ht="18.75" x14ac:dyDescent="0.3">
      <c r="B4" s="43" t="s">
        <v>0</v>
      </c>
      <c r="C4" s="41"/>
      <c r="D4" s="42"/>
    </row>
    <row r="5" spans="2:6" ht="15.75" x14ac:dyDescent="0.25">
      <c r="B5" s="44"/>
      <c r="C5" s="41"/>
      <c r="D5" s="42"/>
    </row>
    <row r="6" spans="2:6" ht="15.75" x14ac:dyDescent="0.25">
      <c r="B6" s="45"/>
      <c r="C6" s="46" t="s">
        <v>65</v>
      </c>
      <c r="D6" s="47"/>
    </row>
    <row r="7" spans="2:6" ht="15.75" x14ac:dyDescent="0.25">
      <c r="B7" s="45"/>
      <c r="C7" s="48" t="s">
        <v>66</v>
      </c>
      <c r="D7" s="49" t="s">
        <v>2</v>
      </c>
    </row>
    <row r="8" spans="2:6" ht="15.75" x14ac:dyDescent="0.25">
      <c r="B8" s="50"/>
      <c r="C8" s="48" t="s">
        <v>67</v>
      </c>
      <c r="D8" s="13"/>
    </row>
    <row r="9" spans="2:6" x14ac:dyDescent="0.25">
      <c r="B9" s="50" t="s">
        <v>68</v>
      </c>
      <c r="C9" s="51" t="s">
        <v>69</v>
      </c>
      <c r="D9" s="13">
        <v>7.2450000000000001</v>
      </c>
    </row>
    <row r="10" spans="2:6" ht="15.75" x14ac:dyDescent="0.25">
      <c r="C10" s="53" t="s">
        <v>70</v>
      </c>
      <c r="D10" s="54">
        <v>7.2450000000000001</v>
      </c>
      <c r="F10" s="55"/>
    </row>
    <row r="11" spans="2:6" ht="15.75" x14ac:dyDescent="0.25">
      <c r="C11" s="48"/>
      <c r="D11" s="54"/>
    </row>
    <row r="12" spans="2:6" ht="15.75" x14ac:dyDescent="0.25">
      <c r="B12" s="50"/>
      <c r="C12" s="46" t="s">
        <v>71</v>
      </c>
      <c r="D12" s="13"/>
    </row>
    <row r="13" spans="2:6" ht="15.75" x14ac:dyDescent="0.25">
      <c r="B13" s="50"/>
      <c r="C13" s="48" t="s">
        <v>66</v>
      </c>
      <c r="D13" s="54"/>
    </row>
    <row r="14" spans="2:6" ht="15.75" x14ac:dyDescent="0.25">
      <c r="B14" s="50"/>
      <c r="C14" s="48" t="s">
        <v>67</v>
      </c>
      <c r="D14" s="13">
        <v>0</v>
      </c>
    </row>
    <row r="15" spans="2:6" ht="15.75" x14ac:dyDescent="0.25">
      <c r="B15" s="50" t="s">
        <v>68</v>
      </c>
      <c r="C15" s="51" t="s">
        <v>69</v>
      </c>
      <c r="D15" s="54">
        <v>3.6150000000000002E-2</v>
      </c>
    </row>
    <row r="16" spans="2:6" ht="15.75" x14ac:dyDescent="0.25">
      <c r="C16" s="53" t="s">
        <v>72</v>
      </c>
      <c r="D16" s="54">
        <v>3.6150000000000002E-2</v>
      </c>
    </row>
    <row r="17" spans="3:4" ht="15.75" x14ac:dyDescent="0.25">
      <c r="C17" s="53"/>
    </row>
    <row r="18" spans="3:4" ht="15.75" x14ac:dyDescent="0.25">
      <c r="C18" s="48" t="s">
        <v>73</v>
      </c>
      <c r="D18" s="54"/>
    </row>
    <row r="19" spans="3:4" ht="15.75" x14ac:dyDescent="0.25">
      <c r="C19" s="53" t="s">
        <v>74</v>
      </c>
      <c r="D19" s="54"/>
    </row>
    <row r="20" spans="3:4" ht="15.75" x14ac:dyDescent="0.25">
      <c r="C20" s="53"/>
      <c r="D20" s="54">
        <v>0</v>
      </c>
    </row>
    <row r="21" spans="3:4" ht="15.75" x14ac:dyDescent="0.25">
      <c r="C21" s="48" t="s">
        <v>75</v>
      </c>
      <c r="D21" s="54"/>
    </row>
    <row r="22" spans="3:4" ht="15.75" x14ac:dyDescent="0.25">
      <c r="C22" s="53" t="s">
        <v>76</v>
      </c>
      <c r="D22" s="54"/>
    </row>
    <row r="23" spans="3:4" ht="15.75" x14ac:dyDescent="0.25">
      <c r="C23" s="53"/>
      <c r="D23" s="54">
        <v>0</v>
      </c>
    </row>
    <row r="24" spans="3:4" ht="15.75" x14ac:dyDescent="0.25">
      <c r="C24" s="48" t="s">
        <v>77</v>
      </c>
      <c r="D24" s="54"/>
    </row>
    <row r="25" spans="3:4" ht="15.75" x14ac:dyDescent="0.25">
      <c r="C25" s="48"/>
      <c r="D25" s="54">
        <v>0</v>
      </c>
    </row>
    <row r="26" spans="3:4" ht="15.75" x14ac:dyDescent="0.25">
      <c r="C26" s="48" t="s">
        <v>78</v>
      </c>
      <c r="D26" s="54"/>
    </row>
    <row r="27" spans="3:4" ht="15.75" x14ac:dyDescent="0.25">
      <c r="C27" s="53" t="s">
        <v>79</v>
      </c>
      <c r="D27" s="54"/>
    </row>
    <row r="28" spans="3:4" ht="15.75" x14ac:dyDescent="0.25">
      <c r="C28" s="46"/>
      <c r="D28" s="56">
        <v>0</v>
      </c>
    </row>
    <row r="29" spans="3:4" ht="15.75" x14ac:dyDescent="0.25">
      <c r="C29" s="48" t="s">
        <v>80</v>
      </c>
      <c r="D29" s="54"/>
    </row>
    <row r="30" spans="3:4" ht="15.75" x14ac:dyDescent="0.25">
      <c r="C30" s="57" t="s">
        <v>81</v>
      </c>
      <c r="D30" s="54"/>
    </row>
    <row r="31" spans="3:4" ht="15.75" x14ac:dyDescent="0.25">
      <c r="C31" s="48"/>
      <c r="D31" s="38">
        <v>0</v>
      </c>
    </row>
    <row r="32" spans="3:4" ht="15.75" x14ac:dyDescent="0.25">
      <c r="C32" s="48" t="s">
        <v>82</v>
      </c>
      <c r="D32" s="54"/>
    </row>
    <row r="33" spans="3:4" ht="15.75" x14ac:dyDescent="0.25">
      <c r="C33" s="57" t="s">
        <v>83</v>
      </c>
      <c r="D33" s="54"/>
    </row>
    <row r="34" spans="3:4" ht="15.75" x14ac:dyDescent="0.25">
      <c r="C34" s="46"/>
      <c r="D34" s="56">
        <v>0</v>
      </c>
    </row>
    <row r="36" spans="3:4" ht="15.75" x14ac:dyDescent="0.25">
      <c r="C36" s="46" t="s">
        <v>84</v>
      </c>
      <c r="D36" s="56">
        <f>D10+D16</f>
        <v>7.2811500000000002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4AADD-6086-4580-B586-00C684080E12}">
  <sheetPr>
    <tabColor rgb="FF002060"/>
  </sheetPr>
  <dimension ref="A1:C64"/>
  <sheetViews>
    <sheetView showGridLines="0" rightToLeft="1" zoomScale="70" zoomScaleNormal="70" workbookViewId="0">
      <selection activeCell="H32" sqref="H32"/>
    </sheetView>
  </sheetViews>
  <sheetFormatPr defaultColWidth="9" defaultRowHeight="15.75" x14ac:dyDescent="0.25"/>
  <cols>
    <col min="1" max="1" width="4.75" style="63" customWidth="1"/>
    <col min="2" max="2" width="72.875" style="65" bestFit="1" customWidth="1"/>
    <col min="3" max="3" width="16.625" style="70" bestFit="1" customWidth="1"/>
    <col min="4" max="16384" width="9" style="65"/>
  </cols>
  <sheetData>
    <row r="1" spans="1:3" s="59" customFormat="1" ht="18.75" x14ac:dyDescent="0.3">
      <c r="A1" s="58"/>
      <c r="C1" s="60"/>
    </row>
    <row r="2" spans="1:3" s="59" customFormat="1" ht="18.75" x14ac:dyDescent="0.3">
      <c r="A2" s="58"/>
      <c r="B2" s="61" t="s">
        <v>85</v>
      </c>
      <c r="C2" s="60"/>
    </row>
    <row r="3" spans="1:3" s="59" customFormat="1" ht="18.75" x14ac:dyDescent="0.3">
      <c r="A3" s="58"/>
      <c r="B3" s="62"/>
      <c r="C3" s="60"/>
    </row>
    <row r="4" spans="1:3" s="59" customFormat="1" ht="18.75" x14ac:dyDescent="0.3">
      <c r="A4" s="58"/>
      <c r="B4" s="61" t="s">
        <v>0</v>
      </c>
      <c r="C4" s="60"/>
    </row>
    <row r="6" spans="1:3" x14ac:dyDescent="0.25">
      <c r="B6" s="48" t="s">
        <v>86</v>
      </c>
      <c r="C6" s="64" t="s">
        <v>2</v>
      </c>
    </row>
    <row r="7" spans="1:3" x14ac:dyDescent="0.25">
      <c r="B7" s="66" t="s">
        <v>87</v>
      </c>
      <c r="C7" s="67">
        <v>0</v>
      </c>
    </row>
    <row r="8" spans="1:3" x14ac:dyDescent="0.25">
      <c r="B8" s="48"/>
      <c r="C8" s="68"/>
    </row>
    <row r="9" spans="1:3" x14ac:dyDescent="0.25">
      <c r="B9" s="48" t="s">
        <v>88</v>
      </c>
      <c r="C9" s="68"/>
    </row>
    <row r="10" spans="1:3" x14ac:dyDescent="0.25">
      <c r="B10" s="66" t="s">
        <v>89</v>
      </c>
      <c r="C10" s="67">
        <v>0</v>
      </c>
    </row>
    <row r="11" spans="1:3" x14ac:dyDescent="0.25">
      <c r="B11" s="48"/>
      <c r="C11" s="69"/>
    </row>
    <row r="12" spans="1:3" x14ac:dyDescent="0.25">
      <c r="B12" s="48" t="s">
        <v>90</v>
      </c>
    </row>
    <row r="13" spans="1:3" x14ac:dyDescent="0.25">
      <c r="B13" s="71" t="s">
        <v>91</v>
      </c>
      <c r="C13" s="72"/>
    </row>
    <row r="14" spans="1:3" x14ac:dyDescent="0.25">
      <c r="B14" s="73"/>
      <c r="C14" s="72"/>
    </row>
    <row r="15" spans="1:3" x14ac:dyDescent="0.25">
      <c r="B15" s="48" t="s">
        <v>92</v>
      </c>
      <c r="C15" s="72"/>
    </row>
    <row r="16" spans="1:3" x14ac:dyDescent="0.25">
      <c r="B16" s="71" t="s">
        <v>93</v>
      </c>
      <c r="C16" s="72"/>
    </row>
    <row r="17" spans="2:3" x14ac:dyDescent="0.25">
      <c r="B17" s="73"/>
      <c r="C17" s="72"/>
    </row>
    <row r="18" spans="2:3" x14ac:dyDescent="0.25">
      <c r="B18" s="48" t="s">
        <v>94</v>
      </c>
      <c r="C18" s="72"/>
    </row>
    <row r="19" spans="2:3" x14ac:dyDescent="0.25">
      <c r="B19" s="48" t="s">
        <v>95</v>
      </c>
      <c r="C19" s="72"/>
    </row>
    <row r="20" spans="2:3" x14ac:dyDescent="0.25">
      <c r="B20" s="73" t="s">
        <v>96</v>
      </c>
      <c r="C20" s="74">
        <v>0.19014285300000014</v>
      </c>
    </row>
    <row r="21" spans="2:3" x14ac:dyDescent="0.25">
      <c r="B21" s="73" t="s">
        <v>97</v>
      </c>
      <c r="C21" s="72">
        <v>0.39275843199999994</v>
      </c>
    </row>
    <row r="22" spans="2:3" x14ac:dyDescent="0.25">
      <c r="B22" s="73" t="s">
        <v>98</v>
      </c>
      <c r="C22" s="72">
        <v>0.5914993390000004</v>
      </c>
    </row>
    <row r="23" spans="2:3" x14ac:dyDescent="0.25">
      <c r="B23" s="73" t="s">
        <v>99</v>
      </c>
      <c r="C23" s="74">
        <v>0.54053409299999999</v>
      </c>
    </row>
    <row r="24" spans="2:3" x14ac:dyDescent="0.25">
      <c r="B24" s="73" t="s">
        <v>100</v>
      </c>
      <c r="C24" s="74">
        <v>0.14094142399999998</v>
      </c>
    </row>
    <row r="25" spans="2:3" x14ac:dyDescent="0.25">
      <c r="B25" s="73" t="s">
        <v>101</v>
      </c>
      <c r="C25" s="74">
        <v>5.9847722999999978E-2</v>
      </c>
    </row>
    <row r="26" spans="2:3" x14ac:dyDescent="0.25">
      <c r="B26" s="73" t="s">
        <v>102</v>
      </c>
      <c r="C26" s="74">
        <v>0.18335096600000014</v>
      </c>
    </row>
    <row r="27" spans="2:3" x14ac:dyDescent="0.25">
      <c r="B27" s="73" t="s">
        <v>103</v>
      </c>
      <c r="C27" s="74">
        <v>0.12821139599999989</v>
      </c>
    </row>
    <row r="28" spans="2:3" x14ac:dyDescent="0.25">
      <c r="B28" s="73" t="s">
        <v>104</v>
      </c>
      <c r="C28" s="74">
        <v>3.8184965000000008E-2</v>
      </c>
    </row>
    <row r="29" spans="2:3" x14ac:dyDescent="0.25">
      <c r="B29" s="73" t="s">
        <v>105</v>
      </c>
      <c r="C29" s="74">
        <v>3.5415876000000027E-2</v>
      </c>
    </row>
    <row r="30" spans="2:3" x14ac:dyDescent="0.25">
      <c r="B30" s="73" t="s">
        <v>106</v>
      </c>
      <c r="C30" s="74">
        <v>1.3738130000000001E-2</v>
      </c>
    </row>
    <row r="31" spans="2:3" x14ac:dyDescent="0.25">
      <c r="B31" s="73" t="s">
        <v>107</v>
      </c>
      <c r="C31" s="74">
        <v>8.7738882000000018E-2</v>
      </c>
    </row>
    <row r="32" spans="2:3" x14ac:dyDescent="0.25">
      <c r="B32" s="73" t="s">
        <v>108</v>
      </c>
      <c r="C32" s="74">
        <f>0.310442183+0.056627961</f>
        <v>0.36707014399999999</v>
      </c>
    </row>
    <row r="33" spans="2:3" x14ac:dyDescent="0.25">
      <c r="B33" s="73" t="s">
        <v>109</v>
      </c>
      <c r="C33" s="74">
        <v>0.24379609799999996</v>
      </c>
    </row>
    <row r="34" spans="2:3" x14ac:dyDescent="0.25">
      <c r="B34" s="73" t="s">
        <v>110</v>
      </c>
      <c r="C34" s="74">
        <v>0.10298329099999998</v>
      </c>
    </row>
    <row r="35" spans="2:3" x14ac:dyDescent="0.25">
      <c r="B35" s="73" t="s">
        <v>111</v>
      </c>
      <c r="C35" s="74">
        <v>9.4598400000000008E-4</v>
      </c>
    </row>
    <row r="36" spans="2:3" x14ac:dyDescent="0.25">
      <c r="B36" s="66" t="s">
        <v>112</v>
      </c>
      <c r="C36" s="75">
        <f>SUM(C20:C35)</f>
        <v>3.1171595960000005</v>
      </c>
    </row>
    <row r="37" spans="2:3" x14ac:dyDescent="0.25">
      <c r="B37" s="73"/>
      <c r="C37" s="72"/>
    </row>
    <row r="38" spans="2:3" x14ac:dyDescent="0.25">
      <c r="B38" s="48" t="s">
        <v>113</v>
      </c>
      <c r="C38" s="76"/>
    </row>
    <row r="39" spans="2:3" hidden="1" x14ac:dyDescent="0.25">
      <c r="B39" s="48" t="s">
        <v>114</v>
      </c>
    </row>
    <row r="40" spans="2:3" x14ac:dyDescent="0.25">
      <c r="B40" s="73" t="s">
        <v>103</v>
      </c>
      <c r="C40" s="72">
        <v>0.49132338900000017</v>
      </c>
    </row>
    <row r="41" spans="2:3" x14ac:dyDescent="0.25">
      <c r="B41" s="73" t="s">
        <v>96</v>
      </c>
      <c r="C41" s="72">
        <v>-3.2829596000000003E-2</v>
      </c>
    </row>
    <row r="42" spans="2:3" x14ac:dyDescent="0.25">
      <c r="B42" s="73" t="s">
        <v>97</v>
      </c>
      <c r="C42" s="72">
        <v>1.1555509230000007</v>
      </c>
    </row>
    <row r="43" spans="2:3" x14ac:dyDescent="0.25">
      <c r="B43" s="73" t="s">
        <v>101</v>
      </c>
      <c r="C43" s="72">
        <v>9.503780899999989E-2</v>
      </c>
    </row>
    <row r="44" spans="2:3" x14ac:dyDescent="0.25">
      <c r="B44" s="73" t="s">
        <v>102</v>
      </c>
      <c r="C44" s="72">
        <v>0</v>
      </c>
    </row>
    <row r="45" spans="2:3" x14ac:dyDescent="0.25">
      <c r="B45" s="53" t="s">
        <v>115</v>
      </c>
      <c r="C45" s="75">
        <f>SUM(C40:C44)</f>
        <v>1.7090825250000008</v>
      </c>
    </row>
    <row r="46" spans="2:3" x14ac:dyDescent="0.25">
      <c r="B46" s="48"/>
      <c r="C46" s="72"/>
    </row>
    <row r="47" spans="2:3" x14ac:dyDescent="0.25">
      <c r="B47" s="48" t="s">
        <v>116</v>
      </c>
      <c r="C47" s="72"/>
    </row>
    <row r="48" spans="2:3" x14ac:dyDescent="0.25">
      <c r="B48" s="48" t="s">
        <v>117</v>
      </c>
      <c r="C48" s="76"/>
    </row>
    <row r="49" spans="2:3" x14ac:dyDescent="0.25">
      <c r="B49" s="48" t="s">
        <v>118</v>
      </c>
      <c r="C49" s="72"/>
    </row>
    <row r="50" spans="2:3" x14ac:dyDescent="0.25">
      <c r="B50" s="66" t="s">
        <v>119</v>
      </c>
      <c r="C50" s="75">
        <v>0</v>
      </c>
    </row>
    <row r="51" spans="2:3" x14ac:dyDescent="0.25">
      <c r="B51" s="73"/>
      <c r="C51" s="72"/>
    </row>
    <row r="52" spans="2:3" x14ac:dyDescent="0.25">
      <c r="B52" s="48" t="s">
        <v>120</v>
      </c>
      <c r="C52" s="72"/>
    </row>
    <row r="53" spans="2:3" x14ac:dyDescent="0.25">
      <c r="B53" s="48" t="s">
        <v>121</v>
      </c>
      <c r="C53" s="69"/>
    </row>
    <row r="54" spans="2:3" x14ac:dyDescent="0.25">
      <c r="B54" s="66" t="s">
        <v>122</v>
      </c>
      <c r="C54" s="69">
        <v>0</v>
      </c>
    </row>
    <row r="55" spans="2:3" x14ac:dyDescent="0.25">
      <c r="B55" s="71"/>
      <c r="C55" s="69"/>
    </row>
    <row r="56" spans="2:3" x14ac:dyDescent="0.25">
      <c r="B56" s="48" t="s">
        <v>123</v>
      </c>
    </row>
    <row r="57" spans="2:3" x14ac:dyDescent="0.25">
      <c r="B57" s="53" t="s">
        <v>124</v>
      </c>
      <c r="C57" s="76">
        <v>0</v>
      </c>
    </row>
    <row r="59" spans="2:3" x14ac:dyDescent="0.25">
      <c r="B59" s="71" t="s">
        <v>125</v>
      </c>
      <c r="C59" s="69">
        <f>C57+C54+C50+C45+C36+C10+C7</f>
        <v>4.8262421210000017</v>
      </c>
    </row>
    <row r="60" spans="2:3" x14ac:dyDescent="0.25">
      <c r="B60" s="71"/>
      <c r="C60" s="69"/>
    </row>
    <row r="61" spans="2:3" x14ac:dyDescent="0.25">
      <c r="B61" s="48" t="s">
        <v>126</v>
      </c>
      <c r="C61" s="56"/>
    </row>
    <row r="62" spans="2:3" x14ac:dyDescent="0.25">
      <c r="B62" s="57" t="s">
        <v>127</v>
      </c>
      <c r="C62" s="54">
        <v>0</v>
      </c>
    </row>
    <row r="63" spans="2:3" x14ac:dyDescent="0.25">
      <c r="B63" s="71"/>
      <c r="C63" s="69"/>
    </row>
    <row r="64" spans="2:3" x14ac:dyDescent="0.25">
      <c r="B64" s="71" t="s">
        <v>128</v>
      </c>
      <c r="C64" s="69">
        <f>מאוחד!D29</f>
        <v>8515.9385600000005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מאוחד</vt:lpstr>
      <vt:lpstr>גמל להשקעה כללי</vt:lpstr>
      <vt:lpstr>גמל להשקעה אגח משולב מניות</vt:lpstr>
      <vt:lpstr>גמל להשקעה מניות</vt:lpstr>
      <vt:lpstr>גמל להשקעה S&amp;P 500</vt:lpstr>
      <vt:lpstr>נספח 2</vt:lpstr>
      <vt:lpstr>נספח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Merav Magen</dc:creator>
  <cp:lastModifiedBy>Merav Magen</cp:lastModifiedBy>
  <dcterms:created xsi:type="dcterms:W3CDTF">2025-05-19T12:15:13Z</dcterms:created>
  <dcterms:modified xsi:type="dcterms:W3CDTF">2025-05-28T09:44:49Z</dcterms:modified>
</cp:coreProperties>
</file>