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Z:\קבצים משותפים\בקרות sox\דוח הוצאות ישירות\2025\31.12.25\דוח הוצאות ישירות-לועדה\דוחות לאתר\"/>
    </mc:Choice>
  </mc:AlternateContent>
  <xr:revisionPtr revIDLastSave="0" documentId="13_ncr:1_{09D4119F-38AC-41D9-8B77-A8B51B194A8F}" xr6:coauthVersionLast="47" xr6:coauthVersionMax="47" xr10:uidLastSave="{00000000-0000-0000-0000-000000000000}"/>
  <bookViews>
    <workbookView xWindow="-120" yWindow="-120" windowWidth="29040" windowHeight="15840" tabRatio="723" xr2:uid="{3A5866E5-A58E-4E59-9530-AB4D72D0B416}"/>
  </bookViews>
  <sheets>
    <sheet name="נספח 1- מאוחד" sheetId="1" r:id="rId1"/>
    <sheet name="לבני 50-60" sheetId="2" r:id="rId2"/>
    <sheet name="לבני 50 ומטה" sheetId="3" r:id="rId3"/>
    <sheet name="לבני 60 ומעלה" sheetId="4" r:id="rId4"/>
    <sheet name="ללא מניות" sheetId="5" r:id="rId5"/>
    <sheet name="מניות" sheetId="6" r:id="rId6"/>
    <sheet name="S&amp;P 500" sheetId="7" r:id="rId7"/>
    <sheet name="נספח 2" sheetId="8" r:id="rId8"/>
    <sheet name="נספח 3" sheetId="9" r:id="rId9"/>
  </sheets>
  <definedNames>
    <definedName name="_____JVP2">#REF!</definedName>
    <definedName name="_____JVP3">#REF!</definedName>
    <definedName name="____JVP2">#REF!</definedName>
    <definedName name="____JVP3">#REF!</definedName>
    <definedName name="___JVP2">#REF!</definedName>
    <definedName name="___JVP3">#REF!</definedName>
    <definedName name="__JVP2">#REF!</definedName>
    <definedName name="__JVP3">#REF!</definedName>
    <definedName name="_xlnm._FilterDatabase" localSheetId="8" hidden="1">'נספח 3'!$A$6:$D$74</definedName>
    <definedName name="_JVP2">#REF!</definedName>
    <definedName name="_JVP3">#REF!</definedName>
    <definedName name="a">#REF!</definedName>
    <definedName name="AFIK" localSheetId="2">#REF!</definedName>
    <definedName name="AFIK" localSheetId="3">#REF!</definedName>
    <definedName name="AFIK" localSheetId="4">#REF!</definedName>
    <definedName name="AFIK" localSheetId="5">#REF!</definedName>
    <definedName name="AFIK" localSheetId="0">#REF!</definedName>
    <definedName name="AFIK">#REF!</definedName>
    <definedName name="AFIK_KOD" localSheetId="2">#REF!</definedName>
    <definedName name="AFIK_KOD" localSheetId="3">#REF!</definedName>
    <definedName name="AFIK_KOD" localSheetId="4">#REF!</definedName>
    <definedName name="AFIK_KOD" localSheetId="5">#REF!</definedName>
    <definedName name="AFIK_KOD" localSheetId="0">#REF!</definedName>
    <definedName name="AFIK_KOD">#REF!</definedName>
    <definedName name="AFIK_SUM" localSheetId="2">#REF!</definedName>
    <definedName name="AFIK_SUM" localSheetId="3">#REF!</definedName>
    <definedName name="AFIK_SUM" localSheetId="4">#REF!</definedName>
    <definedName name="AFIK_SUM" localSheetId="5">#REF!</definedName>
    <definedName name="AFIK_SUM" localSheetId="0">#REF!</definedName>
    <definedName name="AFIK_SUM">#REF!</definedName>
    <definedName name="AFIK_SUM_NAME" localSheetId="2">#REF!</definedName>
    <definedName name="AFIK_SUM_NAME" localSheetId="3">#REF!</definedName>
    <definedName name="AFIK_SUM_NAME" localSheetId="4">#REF!</definedName>
    <definedName name="AFIK_SUM_NAME" localSheetId="5">#REF!</definedName>
    <definedName name="AFIK_SUM_NAME" localSheetId="0">#REF!</definedName>
    <definedName name="AFIK_SUM_NAME">#REF!</definedName>
    <definedName name="BROK_KASHUR" localSheetId="2">#REF!</definedName>
    <definedName name="BROK_KASHUR" localSheetId="3">#REF!</definedName>
    <definedName name="BROK_KASHUR" localSheetId="4">#REF!</definedName>
    <definedName name="BROK_KASHUR" localSheetId="5">#REF!</definedName>
    <definedName name="BROK_KASHUR" localSheetId="0">#REF!</definedName>
    <definedName name="BROK_KASHUR">#REF!</definedName>
    <definedName name="Castod" localSheetId="6">#REF!</definedName>
    <definedName name="Castod">#REF!</definedName>
    <definedName name="checkState" localSheetId="2">#REF!</definedName>
    <definedName name="checkState" localSheetId="3">#REF!</definedName>
    <definedName name="checkState" localSheetId="4">#REF!</definedName>
    <definedName name="checkState" localSheetId="5">#REF!</definedName>
    <definedName name="checkState" localSheetId="0">#REF!</definedName>
    <definedName name="checkState">#REF!</definedName>
    <definedName name="comp_name" localSheetId="6">#REF!</definedName>
    <definedName name="comp_name">#REF!</definedName>
    <definedName name="currentValue" localSheetId="2">#REF!</definedName>
    <definedName name="currentValue" localSheetId="3">#REF!</definedName>
    <definedName name="currentValue" localSheetId="4">#REF!</definedName>
    <definedName name="currentValue" localSheetId="5">#REF!</definedName>
    <definedName name="currentValue" localSheetId="0">#REF!</definedName>
    <definedName name="currentValue">#REF!</definedName>
    <definedName name="Custody1" localSheetId="2">#REF!</definedName>
    <definedName name="Custody1" localSheetId="3">#REF!</definedName>
    <definedName name="Custody1" localSheetId="4">#REF!</definedName>
    <definedName name="Custody1" localSheetId="5">#REF!</definedName>
    <definedName name="Custody1" localSheetId="0">#REF!</definedName>
    <definedName name="Custody1">#REF!</definedName>
    <definedName name="data_colm">#REF!</definedName>
    <definedName name="data_columns">#REF!</definedName>
    <definedName name="data_tocompany">#REF!</definedName>
    <definedName name="Date1" localSheetId="6">#REF!</definedName>
    <definedName name="Date1" localSheetId="2">#REF!</definedName>
    <definedName name="Date1" localSheetId="3">#REF!</definedName>
    <definedName name="Date1" localSheetId="4">#REF!</definedName>
    <definedName name="Date1" localSheetId="5">#REF!</definedName>
    <definedName name="Date1" localSheetId="0">#REF!</definedName>
    <definedName name="Date1">#REF!</definedName>
    <definedName name="dochdate">#REF!</definedName>
    <definedName name="dollar">#REF!</definedName>
    <definedName name="FORMULA" localSheetId="2">#REF!</definedName>
    <definedName name="FORMULA" localSheetId="3">#REF!</definedName>
    <definedName name="FORMULA" localSheetId="4">#REF!</definedName>
    <definedName name="FORMULA" localSheetId="5">#REF!</definedName>
    <definedName name="FORMULA" localSheetId="0">#REF!</definedName>
    <definedName name="FORMULA">#REF!</definedName>
    <definedName name="hodesh">#REF!</definedName>
    <definedName name="KRANOT_KASHUR" localSheetId="2">#REF!</definedName>
    <definedName name="KRANOT_KASHUR" localSheetId="3">#REF!</definedName>
    <definedName name="KRANOT_KASHUR" localSheetId="4">#REF!</definedName>
    <definedName name="KRANOT_KASHUR" localSheetId="5">#REF!</definedName>
    <definedName name="KRANOT_KASHUR" localSheetId="0">#REF!</definedName>
    <definedName name="KRANOT_KASHUR">#REF!</definedName>
    <definedName name="Kupa1" localSheetId="2">#REF!</definedName>
    <definedName name="Kupa1" localSheetId="3">#REF!</definedName>
    <definedName name="Kupa1" localSheetId="4">#REF!</definedName>
    <definedName name="Kupa1" localSheetId="5">#REF!</definedName>
    <definedName name="Kupa1" localSheetId="0">#REF!</definedName>
    <definedName name="Kupa1">#REF!</definedName>
    <definedName name="kupaNoga" localSheetId="6">OFFSET(#REF!,0,0,COUNTA(#REF!)-1,1)</definedName>
    <definedName name="kupaNoga" localSheetId="2">OFFSET(#REF!,0,0,COUNTA(#REF!)-1,1)</definedName>
    <definedName name="kupaNoga" localSheetId="3">OFFSET(#REF!,0,0,COUNTA(#REF!)-1,1)</definedName>
    <definedName name="kupaNoga" localSheetId="4">OFFSET(#REF!,0,0,COUNTA(#REF!)-1,1)</definedName>
    <definedName name="kupaNoga" localSheetId="5">OFFSET(#REF!,0,0,COUNTA(#REF!)-1,1)</definedName>
    <definedName name="kupaNoga" localSheetId="0">OFFSET(#REF!,0,0,COUNTA(#REF!)-1,1)</definedName>
    <definedName name="kupaNoga">OFFSET(#REF!,0,0,COUNTA(#REF!)-1,1)</definedName>
    <definedName name="line3">#REF!</definedName>
    <definedName name="list_dates">#REF!</definedName>
    <definedName name="madad">#REF!</definedName>
    <definedName name="MaslulNoga" localSheetId="6">OFFSET(#REF!,0,0,COUNTA(#REF!)-1,1)</definedName>
    <definedName name="MaslulNoga" localSheetId="2">OFFSET(#REF!,0,0,COUNTA(#REF!)-1,1)</definedName>
    <definedName name="MaslulNoga" localSheetId="3">OFFSET(#REF!,0,0,COUNTA(#REF!)-1,1)</definedName>
    <definedName name="MaslulNoga" localSheetId="4">OFFSET(#REF!,0,0,COUNTA(#REF!)-1,1)</definedName>
    <definedName name="MaslulNoga" localSheetId="5">OFFSET(#REF!,0,0,COUNTA(#REF!)-1,1)</definedName>
    <definedName name="MaslulNoga" localSheetId="0">OFFSET(#REF!,0,0,COUNTA(#REF!)-1,1)</definedName>
    <definedName name="MaslulNoga">OFFSET(#REF!,0,0,COUNTA(#REF!)-1,1)</definedName>
    <definedName name="mngCompany" localSheetId="6">#REF!</definedName>
    <definedName name="mngCompany" localSheetId="2">#REF!</definedName>
    <definedName name="mngCompany" localSheetId="3">#REF!</definedName>
    <definedName name="mngCompany" localSheetId="4">#REF!</definedName>
    <definedName name="mngCompany" localSheetId="5">#REF!</definedName>
    <definedName name="mngCompany" localSheetId="0">#REF!</definedName>
    <definedName name="mngCompany">#REF!</definedName>
    <definedName name="mngNum" localSheetId="2">#REF!</definedName>
    <definedName name="mngNum" localSheetId="3">#REF!</definedName>
    <definedName name="mngNum" localSheetId="4">#REF!</definedName>
    <definedName name="mngNum" localSheetId="5">#REF!</definedName>
    <definedName name="mngNum" localSheetId="0">#REF!</definedName>
    <definedName name="mngNum">#REF!</definedName>
    <definedName name="pathDE" localSheetId="2">#REF!</definedName>
    <definedName name="pathDE" localSheetId="3">#REF!</definedName>
    <definedName name="pathDE" localSheetId="4">#REF!</definedName>
    <definedName name="pathDE" localSheetId="5">#REF!</definedName>
    <definedName name="pathDE" localSheetId="0">#REF!</definedName>
    <definedName name="pathDE">#REF!</definedName>
    <definedName name="pathLastDE" localSheetId="2">#REF!</definedName>
    <definedName name="pathLastDE" localSheetId="3">#REF!</definedName>
    <definedName name="pathLastDE" localSheetId="4">#REF!</definedName>
    <definedName name="pathLastDE" localSheetId="5">#REF!</definedName>
    <definedName name="pathLastDE" localSheetId="0">#REF!</definedName>
    <definedName name="pathLastDE">#REF!</definedName>
    <definedName name="Period1">#REF!</definedName>
    <definedName name="range_data">#REF!</definedName>
    <definedName name="sal">#REF!</definedName>
    <definedName name="savePath" localSheetId="2">#REF!</definedName>
    <definedName name="savePath" localSheetId="3">#REF!</definedName>
    <definedName name="savePath" localSheetId="4">#REF!</definedName>
    <definedName name="savePath" localSheetId="5">#REF!</definedName>
    <definedName name="savePath" localSheetId="0">#REF!</definedName>
    <definedName name="savePath">#REF!</definedName>
    <definedName name="SUG_MUZAR" localSheetId="6">#REF!</definedName>
    <definedName name="SUG_MUZAR">#REF!</definedName>
    <definedName name="table_company">#REF!</definedName>
    <definedName name="to_date" localSheetId="6">#REF!</definedName>
    <definedName name="to_date">#REF!</definedName>
    <definedName name="toggleValue" localSheetId="2">#REF!</definedName>
    <definedName name="toggleValue" localSheetId="3">#REF!</definedName>
    <definedName name="toggleValue" localSheetId="4">#REF!</definedName>
    <definedName name="toggleValue" localSheetId="5">#REF!</definedName>
    <definedName name="toggleValue" localSheetId="0">#REF!</definedName>
    <definedName name="toggleValue">#REF!</definedName>
    <definedName name="TT_AFIK_KOD" localSheetId="2">#REF!</definedName>
    <definedName name="TT_AFIK_KOD" localSheetId="3">#REF!</definedName>
    <definedName name="TT_AFIK_KOD" localSheetId="4">#REF!</definedName>
    <definedName name="TT_AFIK_KOD" localSheetId="5">#REF!</definedName>
    <definedName name="TT_AFIK_KOD" localSheetId="0">#REF!</definedName>
    <definedName name="TT_AFIK_KOD">#REF!</definedName>
    <definedName name="_xlnm.Print_Area" localSheetId="6">'S&amp;P 500'!$A$1:$E$69</definedName>
    <definedName name="_xlnm.Print_Area" localSheetId="4">'ללא מניות'!$A$1:$F$67</definedName>
    <definedName name="_xlnm.Print_Area" localSheetId="0">'נספח 1- מאוחד'!$A$1:$D$68</definedName>
    <definedName name="_xlnm.Print_Area" localSheetId="8">'נספח 3'!$A$1:$B$169</definedName>
    <definedName name="איפקס">#REF!</definedName>
    <definedName name="גולדן_אקדמאים">#REF!</definedName>
    <definedName name="גולדן_קופות">#REF!</definedName>
    <definedName name="גיזה3">#REF!</definedName>
    <definedName name="וולדן">#REF!</definedName>
    <definedName name="חודש_נוכחי">#REF!</definedName>
    <definedName name="חודש_קודם">#REF!</definedName>
    <definedName name="יי">#REF!</definedName>
    <definedName name="כלימארק">#REF!</definedName>
    <definedName name="מדיקה">#REF!</definedName>
    <definedName name="מדיקה2">#REF!</definedName>
    <definedName name="מהלכים">#REF!</definedName>
    <definedName name="פורטיסימו">#REF!</definedName>
    <definedName name="פורמולה">#REF!</definedName>
    <definedName name="פימי_אופורטוניטי">#REF!</definedName>
    <definedName name="פימי_מזנין">#REF!</definedName>
    <definedName name="פלטינום">#REF!</definedName>
    <definedName name="פנטין">#REF!</definedName>
    <definedName name="פרגרין">#REF!</definedName>
    <definedName name="קרןיוזמה">#REF!</definedName>
    <definedName name="ריכוז">#REF!</definedName>
    <definedName name="ריכוז_שערים">#REF!</definedName>
    <definedName name="ש">#REF!</definedName>
    <definedName name="שער_נוכחי">#REF!</definedName>
    <definedName name="שער_קודם">#REF!</definedName>
    <definedName name="תמ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6" i="9" l="1"/>
  <c r="D26" i="8" l="1"/>
  <c r="B168" i="9" l="1"/>
  <c r="B136" i="9"/>
  <c r="B132" i="9"/>
  <c r="B116" i="9"/>
  <c r="B107" i="9"/>
  <c r="D21" i="8"/>
  <c r="D37" i="7"/>
  <c r="D57" i="7"/>
  <c r="D27" i="7"/>
  <c r="D31" i="7" s="1"/>
  <c r="D67" i="7" s="1"/>
  <c r="D7" i="7"/>
  <c r="D25" i="7" s="1"/>
  <c r="D60" i="7" s="1"/>
  <c r="D11" i="6"/>
  <c r="D7" i="6"/>
  <c r="D37" i="5"/>
  <c r="D52" i="5"/>
  <c r="D54" i="5" s="1"/>
  <c r="D27" i="5"/>
  <c r="D11" i="5"/>
  <c r="D27" i="4"/>
  <c r="D11" i="4"/>
  <c r="D7" i="4"/>
  <c r="D25" i="4" s="1"/>
  <c r="D57" i="3"/>
  <c r="D27" i="3"/>
  <c r="D11" i="3"/>
  <c r="D7" i="3"/>
  <c r="D34" i="8"/>
  <c r="D15" i="2"/>
  <c r="D11" i="2"/>
  <c r="D60" i="4" l="1"/>
  <c r="D62" i="4" s="1"/>
  <c r="D31" i="4"/>
  <c r="D67" i="4" s="1"/>
  <c r="D62" i="7"/>
  <c r="D45" i="8"/>
  <c r="D7" i="2"/>
  <c r="D25" i="2" s="1"/>
  <c r="D37" i="3"/>
  <c r="D7" i="5"/>
  <c r="D25" i="5" s="1"/>
  <c r="D57" i="5"/>
  <c r="D25" i="6"/>
  <c r="D37" i="6"/>
  <c r="D52" i="6"/>
  <c r="D54" i="6" s="1"/>
  <c r="D27" i="2"/>
  <c r="D27" i="6"/>
  <c r="D57" i="6"/>
  <c r="D52" i="7"/>
  <c r="D54" i="7" s="1"/>
  <c r="D25" i="3"/>
  <c r="D52" i="3"/>
  <c r="D54" i="3" s="1"/>
  <c r="D57" i="4"/>
  <c r="D37" i="4"/>
  <c r="D52" i="4"/>
  <c r="D54" i="4" s="1"/>
  <c r="B26" i="9"/>
  <c r="D31" i="2" l="1"/>
  <c r="D67" i="2" s="1"/>
  <c r="D60" i="5"/>
  <c r="D31" i="5"/>
  <c r="D67" i="5" s="1"/>
  <c r="D31" i="3"/>
  <c r="D67" i="3" s="1"/>
  <c r="D60" i="3"/>
  <c r="D38" i="2"/>
  <c r="B74" i="9"/>
  <c r="B138" i="9" s="1"/>
  <c r="D31" i="6"/>
  <c r="D67" i="6" s="1"/>
  <c r="D60" i="6"/>
  <c r="D62" i="6" l="1"/>
  <c r="D39" i="2"/>
  <c r="D37" i="2" s="1"/>
  <c r="D62" i="3"/>
  <c r="D62" i="5"/>
  <c r="D60" i="2" l="1"/>
  <c r="D52" i="2"/>
  <c r="D54" i="2" s="1"/>
  <c r="D57" i="2"/>
  <c r="D62" i="2" l="1"/>
</calcChain>
</file>

<file path=xl/sharedStrings.xml><?xml version="1.0" encoding="utf-8"?>
<sst xmlns="http://schemas.openxmlformats.org/spreadsheetml/2006/main" count="552" uniqueCount="230">
  <si>
    <t>בס"ד</t>
  </si>
  <si>
    <t>אלפי ש''ח</t>
  </si>
  <si>
    <t>הוצאות ישירות שאינן מסוג עמלת ניהול חיצוני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</si>
  <si>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</si>
  <si>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</si>
  <si>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</si>
  <si>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</si>
  <si>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</si>
  <si>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</si>
  <si>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 . סך הכל הוצאות הנובעות מהשקעות לא סחירות</t>
  </si>
  <si>
    <t>א. הוצאה הנובעת מהשקעה בניירות ערך לא סחירים או ממתן הלוואה למי שאינו עמית או מבוטח</t>
  </si>
  <si>
    <t>ב. הוצאה הנובעת מהשקעה בזכויות במקרקעין</t>
  </si>
  <si>
    <t>4 . מסים החלים על משקיע מוסדי, על נכסיו, על הכנסותיו ועל עסקאות שנעשו בנכסיו</t>
  </si>
  <si>
    <t>5. סך הוצאות בעד ניהול תביעות</t>
  </si>
  <si>
    <t>6 . סך הוצאות בעד מתן משכנתאות</t>
  </si>
  <si>
    <r>
      <t xml:space="preserve">7. סך הכל הוצאות ישירות </t>
    </r>
    <r>
      <rPr>
        <b/>
        <u/>
        <sz val="12"/>
        <color theme="1"/>
        <rFont val="Calibri"/>
        <family val="2"/>
      </rPr>
      <t>שאינן</t>
    </r>
    <r>
      <rPr>
        <b/>
        <sz val="12"/>
        <color theme="1"/>
        <rFont val="Calibri"/>
        <family val="2"/>
      </rPr>
      <t xml:space="preserve"> מסוג עמלת ניהול חיצוני (סכום סעיפים 1 עד 6)</t>
    </r>
  </si>
  <si>
    <t>8. שווי ממוצע של נכסי הקופה או המסלול (ממוצע פשוט של סעיפים 8 א. ו - 8 ב.)</t>
  </si>
  <si>
    <t>א. השווי המשוערך של נכסי הקופה או המסלול נכון ליום 31 בדצמבר של שנת הכספים שהסתיימה ב 2025</t>
  </si>
  <si>
    <t>ב. השווי המשוערך של נכסי הקופה או המסלול נכון ליום 31 בדצמבר של שנת הכספים שהסתיימה ב 2024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</si>
  <si>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</si>
  <si>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</si>
  <si>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</si>
  <si>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סהכ הוצאות ישירות מסוג "עמלת ניהול חיצוני" (סכום סעיפים 11 א. עד 11 ט.)</t>
  </si>
  <si>
    <t>א. סך תשלומים הנובעים מהשקעה בקרנות השקעה בישראל</t>
  </si>
  <si>
    <t>ב. סך תשלומים הנובעים מהשקעה בקרנות השקעה בחול</t>
  </si>
  <si>
    <t>ג. סך תשלומים למנהלי תיקים ישראלים בגין השקעה בחול</t>
  </si>
  <si>
    <t>ד. סך תשלומים למנהלי תיקים זרים</t>
  </si>
  <si>
    <t>ה. סך תשלומים בגין השקעה בקרנות סל כאשר 75 אחוזים לפחות מנכסי הקרן הם נכסים שהונפקו במדינת ישראל</t>
  </si>
  <si>
    <t>לפי מדדים שעליהם הורה הממונה ובתנאים שהורה</t>
  </si>
  <si>
    <t>ו. סך תשלומים בגין השקעה בקרנות סל כאשר 75 אחוזים לפחות מנכסי הקרן הם נכסים שלא הונפקו במדינת</t>
  </si>
  <si>
    <t>ישראל ואינם נסחרים או מוחזקים בה</t>
  </si>
  <si>
    <t>ז. סך תשלומים בגין השקעה בקרנות נאמנות ישראליות כאשר 75 אחוזים לפחות מנכסי הקרן מושקעים בנכסים שלא</t>
  </si>
  <si>
    <t>הונפקו במדינת ישראל ואינם נסחרים או מוחזקים בה</t>
  </si>
  <si>
    <t>ח. סך תשלומים בגין השקעה בקרנות נאמנות זרות כאשר 75 אחוזים לפחות מנכסי הקרן מושקעים בנכסים שלא</t>
  </si>
  <si>
    <t>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</si>
  <si>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</si>
  <si>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עבור שנת הכספים שהסתיימה 2025</t>
  </si>
  <si>
    <t>14. ההפרש בין שיעור מגבלת עמלת ניהול חיצוני מוצהרת לבין שיעור עמלת ניהול חיצוני בפועל (סעיף 13 פחות סעיף 12)</t>
  </si>
  <si>
    <t>15.א סכום שהוחזר לחוסכים (אם הוחזר)</t>
  </si>
  <si>
    <t>15.ב שיעור עמלת ניהול חיצוני בפועל לאחר החזר, (חלוקה של התוצאה של סעיף 11 בניכוי סעיף 15א, בסעיף 8.ב)</t>
  </si>
  <si>
    <t>סך הכל הוצאות ישירות בפועל (למעט דמי ניהול משתנים כאמור בסעיף 10)</t>
  </si>
  <si>
    <t>16. סך כל הוצאות ישירות (סכום של סעיף 7 וסעיף 11 בניכוי סעיף 15)</t>
  </si>
  <si>
    <t>17. שיעור סך ההוצאות הישירות מתוך יתרת נכסים ממוצעת (חלוקה של סעיף 16 בסעיף 8)</t>
  </si>
  <si>
    <t>סך הכל הוצאות ישירות (לצורך חישוב שיעור עלות שנתית צפויה)</t>
  </si>
  <si>
    <r>
      <t xml:space="preserve">18. </t>
    </r>
    <r>
      <rPr>
        <b/>
        <u/>
        <sz val="11"/>
        <color theme="1"/>
        <rFont val="Calibri"/>
        <family val="2"/>
      </rPr>
      <t>שיעור מגבלת עמלת ניהול חיצוני</t>
    </r>
    <r>
      <rPr>
        <b/>
        <sz val="11"/>
        <color theme="1"/>
        <rFont val="Calibri"/>
        <family val="2"/>
      </rPr>
      <t xml:space="preserve"> שהמשקיע המוסדי הצהיר עליה בהתאם לתקנה 2א לתקנות הוצאות ישירות עבור </t>
    </r>
  </si>
  <si>
    <t>שנת הכספים 2026</t>
  </si>
  <si>
    <t>19. שיעור הוצאות ישירות (סכום של סעיף 9 וסעיף 18)</t>
  </si>
  <si>
    <t>*</t>
  </si>
  <si>
    <t xml:space="preserve">מסלול S&amp;P החל לפעול בחודש אוגוסט 2024, לפיכך הוחל סעיף 1א (1) (ג) (2) לחוזר הוצאות ישירות לעניין שווי הנכסים בסעיפים השונים. </t>
  </si>
  <si>
    <t>עמי מסלול לבני 50 עד 60</t>
  </si>
  <si>
    <t>7. סך הכל הוצאות ישירות שאינן מסוג עמלת ניהול חיצוני (סכום סעיפים 1 עד 6)</t>
  </si>
  <si>
    <t xml:space="preserve">18. שיעור מגבלת עמלת ניהול חיצוני שהמשקיע המוסדי הצהיר עליה בהתאם לתקנה 2א לתקנות הוצאות ישירות עבור </t>
  </si>
  <si>
    <t>עמי גמל בני 50 ומטה</t>
  </si>
  <si>
    <t>עמי גמל מסלול לבני 60 ומעלה</t>
  </si>
  <si>
    <t>שנת הכספים הבאה 2026</t>
  </si>
  <si>
    <t>קופת גמל עמי מסלול אשראי ואג"ח (ללא מניות)</t>
  </si>
  <si>
    <t xml:space="preserve"> עמי גמל מניות </t>
  </si>
  <si>
    <t>קופת גמל עמ''י עוקב מדד S&amp;P 500</t>
  </si>
  <si>
    <t>14. ההפרש בין שיעור מגבלת עמלת ניהול חיצוני מוצהרת לבין שיעור  עמלת ניהול חיצוני בפועל (סעיף 13 פחות סעיף 12)</t>
  </si>
  <si>
    <t>16. סך כל הוצאות ישירות (סכום של סעיף 7 וסעיף 11 בניכוי סעיף 15א)</t>
  </si>
  <si>
    <t>ברוקארז' - עמלות קנייה ומכירה בגין ביצוע עסקאות בניירות ערך סחירים</t>
  </si>
  <si>
    <t>צדדים קשורים</t>
  </si>
  <si>
    <t>(1)</t>
  </si>
  <si>
    <t>ברוקר IBI</t>
  </si>
  <si>
    <t>צדדים שאינם קשורים</t>
  </si>
  <si>
    <t>בנק לאומי</t>
  </si>
  <si>
    <t>(2)</t>
  </si>
  <si>
    <t>מיטב 5018</t>
  </si>
  <si>
    <t>(3)</t>
  </si>
  <si>
    <t>ברוקר לידר הנפקות</t>
  </si>
  <si>
    <t>(4)</t>
  </si>
  <si>
    <t>ברוקר אקסלנס</t>
  </si>
  <si>
    <t>(5)</t>
  </si>
  <si>
    <t>ברוקר דיסקונט</t>
  </si>
  <si>
    <t>(6)</t>
  </si>
  <si>
    <t>GLOBAL CITI NY</t>
  </si>
  <si>
    <t>(7)</t>
  </si>
  <si>
    <t>LEADER</t>
  </si>
  <si>
    <t>(8)</t>
  </si>
  <si>
    <t>ברוקר זר</t>
  </si>
  <si>
    <t>(9)</t>
  </si>
  <si>
    <t>OPENHEIMER</t>
  </si>
  <si>
    <t>(10)</t>
  </si>
  <si>
    <t>בנק מזרחי</t>
  </si>
  <si>
    <t>(11)</t>
  </si>
  <si>
    <t>EUROCLEAR</t>
  </si>
  <si>
    <t>סך עמלות ברוקראז'</t>
  </si>
  <si>
    <t>עמלות קסטודיאן</t>
  </si>
  <si>
    <t>סך עמלות קסטודיאן</t>
  </si>
  <si>
    <t>הוצאה הנובעת מהשקעה בניירות ערך לא סחירים או ממתן הלוואה</t>
  </si>
  <si>
    <t>סך הוצאות הנובעות מהשקעה בניירות ערך לא סחירים או ממתן הלוואה</t>
  </si>
  <si>
    <t>הוצאה הנובעת מהשקעה בזכויות מקרקעין</t>
  </si>
  <si>
    <t>סך הוצאות הנובעות מהשקעה בזכויות מקרקעין</t>
  </si>
  <si>
    <t>מסים החלים על הנכסים, ההכנסות והעסקאות</t>
  </si>
  <si>
    <t>דמי ביטוח בעד ביטוח משנה</t>
  </si>
  <si>
    <t>סך הכל תשלומים למבטחי משנה</t>
  </si>
  <si>
    <t>הוצאה הנובעת בעד ניהול תביעה או תובענה</t>
  </si>
  <si>
    <t>סך הוצאות הנובעות בעד ניהול תביעה או תובענה</t>
  </si>
  <si>
    <t>הוצאה הנובעת ממתן משכנתא</t>
  </si>
  <si>
    <t>סך הוצאות בעד מתן משכנתאות</t>
  </si>
  <si>
    <t>סך הכל עמלות והוצאות שאינן עמלות ניהול חיצוני</t>
  </si>
  <si>
    <t>נתונים באלפי ש''ח</t>
  </si>
  <si>
    <t>תשלום הנובע מהשקעה בקרנות השקעה בישראל</t>
  </si>
  <si>
    <t>יסודות נדלן ב</t>
  </si>
  <si>
    <t>יסודות נדלן ג</t>
  </si>
  <si>
    <t>קדמה 4</t>
  </si>
  <si>
    <t>Alpha Value 1 LP</t>
  </si>
  <si>
    <t xml:space="preserve">Alpha Opportunities </t>
  </si>
  <si>
    <t>Cogito Capital 2</t>
  </si>
  <si>
    <t>Evo Hospitality Fund</t>
  </si>
  <si>
    <t>Fortissimo V</t>
  </si>
  <si>
    <t>Fortissimo VI</t>
  </si>
  <si>
    <t>Fimi Israel Opportunity 6</t>
  </si>
  <si>
    <t>Harel Alternative Credit Co-Invest</t>
  </si>
  <si>
    <t>Klirmark Fund III</t>
  </si>
  <si>
    <t>Klirmark Fund IV</t>
  </si>
  <si>
    <t>Noked Bonds</t>
  </si>
  <si>
    <t>Noked Equity (Cayman) L.P.</t>
  </si>
  <si>
    <t>Noked Opportunity L.P.</t>
  </si>
  <si>
    <t>Peregrine Ventures Growth General Partner LP</t>
  </si>
  <si>
    <t>QUMRA Opportunity Fund</t>
  </si>
  <si>
    <t>Viola Credit GL II, L.P.</t>
  </si>
  <si>
    <t>סך תשלומים הנובעים מהשקעה בקרנות השקעה בישראל</t>
  </si>
  <si>
    <t>תשלום הנובע מהשקעה בקרנות השקעה בחול</t>
  </si>
  <si>
    <t>נוי 2</t>
  </si>
  <si>
    <t>Alto II</t>
  </si>
  <si>
    <t>Alto III</t>
  </si>
  <si>
    <t>Ami Opportunities (APAX)</t>
  </si>
  <si>
    <t>Avenue Europe III</t>
  </si>
  <si>
    <t>Ares Climate Infrastructure Partners II-A, L.P</t>
  </si>
  <si>
    <t>Blue Atlantic PTNR</t>
  </si>
  <si>
    <t>Blue Owl RE Fund VI</t>
  </si>
  <si>
    <t>Blue Owl RE Fund VII</t>
  </si>
  <si>
    <t>Brookfield Strategic Real Estate Partners V</t>
  </si>
  <si>
    <t>Cheyne European Strategic II</t>
  </si>
  <si>
    <t>Coller Credit Opportunities I</t>
  </si>
  <si>
    <t>Coller International Partners XI</t>
  </si>
  <si>
    <t>CVC Eudl IV</t>
  </si>
  <si>
    <t>ECP Fund V</t>
  </si>
  <si>
    <t>Electra America Principal Hospitality LP</t>
  </si>
  <si>
    <t>Electra Capital PM Feeder 4</t>
  </si>
  <si>
    <t>Electra Capital PM II  Feeder 3</t>
  </si>
  <si>
    <t>Electra Multifamily Investment Fund II</t>
  </si>
  <si>
    <t>EQT Infrastructure V (יורו)</t>
  </si>
  <si>
    <t>Faro Point FIVF III (F-5)</t>
  </si>
  <si>
    <t>Forma Fund I</t>
  </si>
  <si>
    <t>Hamilton Co-invest IV</t>
  </si>
  <si>
    <t xml:space="preserve">Hanaco Ventures II </t>
  </si>
  <si>
    <t>HarbourVest Dover  X</t>
  </si>
  <si>
    <t>ICG Europe VII</t>
  </si>
  <si>
    <t>ICG North American Private Debt II</t>
  </si>
  <si>
    <t>Insight Partners XII</t>
  </si>
  <si>
    <r>
      <t xml:space="preserve">Invesco Direct Lending_II </t>
    </r>
    <r>
      <rPr>
        <b/>
        <sz val="11"/>
        <rFont val="Calibri"/>
        <family val="2"/>
      </rPr>
      <t> </t>
    </r>
  </si>
  <si>
    <t>Liquidity Capital  II</t>
  </si>
  <si>
    <t>Madison Realty Capital Debt Fund VI LP</t>
  </si>
  <si>
    <t>More Alternative Credit  CLO</t>
  </si>
  <si>
    <t>Pagaya Smartresi F1 Fund LP</t>
  </si>
  <si>
    <t>Pantheon Access Feeder 2017</t>
  </si>
  <si>
    <t>Pantheon Global Infrastructure Fund IV (Luxembourg)</t>
  </si>
  <si>
    <t>Pantheon Global Co-Investment Opportunities Fund VI</t>
  </si>
  <si>
    <t>Phoenix Anchor Fund</t>
  </si>
  <si>
    <t>StarLight Bonds</t>
  </si>
  <si>
    <t>Target Global Growth Fund II</t>
  </si>
  <si>
    <t>Vertex Israel Opportunity II Fund LP</t>
  </si>
  <si>
    <t>Vintage IV</t>
  </si>
  <si>
    <t>Vintage Secondary IV</t>
  </si>
  <si>
    <t>Vintage Growth Fund III</t>
  </si>
  <si>
    <t>Viola Credit ALF III L.P.</t>
  </si>
  <si>
    <t>סך תשלומים הנובעים מהשקעה בקרנות השקעה בחול</t>
  </si>
  <si>
    <t>תשלום למנהל תיקים ישראלי</t>
  </si>
  <si>
    <t>סך תשלומים למנהלי תיקים ישראליים</t>
  </si>
  <si>
    <t>תשלום למנהל תיקים זר</t>
  </si>
  <si>
    <t>סך תשלום למנהלי תיקים זרים</t>
  </si>
  <si>
    <t>סך תשלומים בגין השקעה בקרן סל כאשר %75 לפחות מנכסי הקרן הם נכסים</t>
  </si>
  <si>
    <t>שלא הונפקו במדינת ישראל ואינם נסחרים או מוחזקים בה</t>
  </si>
  <si>
    <t>500UFP EQUITY</t>
  </si>
  <si>
    <t>AMUNDI</t>
  </si>
  <si>
    <t xml:space="preserve">BlackRock  Asset Managment </t>
  </si>
  <si>
    <t>BlackRock  Asset Managment ireland</t>
  </si>
  <si>
    <t>Invesco investment management limited</t>
  </si>
  <si>
    <t xml:space="preserve">Invesco investment management limited </t>
  </si>
  <si>
    <t>KRANESHARES</t>
  </si>
  <si>
    <t>LYXOR ETF</t>
  </si>
  <si>
    <t>Lyxor STOXX Europe 600 Basic R</t>
  </si>
  <si>
    <t>Real Estate Credit Investments Pcc ltd</t>
  </si>
  <si>
    <t>S&amp;P 500</t>
  </si>
  <si>
    <t>State Street Corp</t>
  </si>
  <si>
    <t>SXLE LN</t>
  </si>
  <si>
    <t>Vanguard Group</t>
  </si>
  <si>
    <t>WisdomTree</t>
  </si>
  <si>
    <t>WSDTRE CHN EXST</t>
  </si>
  <si>
    <t>הראל סל בע"מ</t>
  </si>
  <si>
    <t>הראל קרנות נאמנות בע"מ</t>
  </si>
  <si>
    <t>ילין לפידות ניהול קרנות נאמנות</t>
  </si>
  <si>
    <t>מגדל קרנות נאמנות בע"מ</t>
  </si>
  <si>
    <t>מור ניהול קרנות נאמנות בע"מ</t>
  </si>
  <si>
    <t>מיטב תכלית קרנות נאמנות בע"מ</t>
  </si>
  <si>
    <t>קסם קרנות נאמנות בע"מ</t>
  </si>
  <si>
    <t>סך תשלום למנהלי קרנות סל</t>
  </si>
  <si>
    <t>סך תשלומים בגין השקעה בקרן סל כאשר 75% לפחות מנכסי הקרן הם נכסים</t>
  </si>
  <si>
    <t>שהונפקו במדינת ישראל לפי מדדים שעליהם הורה הממונה ובתנאים שהורה</t>
  </si>
  <si>
    <t>מיטב קרנות נאמנות בע"מ</t>
  </si>
  <si>
    <t>תשלום בגין השקעה בקרנות נאמנות ישראליות כאשר 75% לפחות מנכסי</t>
  </si>
  <si>
    <t>הקרן מושקעים בנכסים שלא הונפקו במדינת ישראל ואינם נסחרים או</t>
  </si>
  <si>
    <t>מוחזקים בה</t>
  </si>
  <si>
    <t>סך תשלומים למנהלי קרנות נאמנות ישראליות</t>
  </si>
  <si>
    <t>תשלום בגין השקעה בקרנות נאמנות זרות כאשר 75% לפחות מנכסי הקרן</t>
  </si>
  <si>
    <t>מושקעים בנכסים שלא הונפקו במדינת ישראל ואינם נסחרים או מוחזקים בה</t>
  </si>
  <si>
    <t>APS Fund SICAV - APS China A S</t>
  </si>
  <si>
    <t>CIFC Senior Secured Corporate</t>
  </si>
  <si>
    <t>CREDIT SUISSE</t>
  </si>
  <si>
    <t>Artemis Funds Lux - US Smaller</t>
  </si>
  <si>
    <t>סך תשלומים בגין השקעה בקרנות נאמנות זרות</t>
  </si>
  <si>
    <t>תשלומים בגין השקעה בקרן טכנולוגיה עילית</t>
  </si>
  <si>
    <t>סך תשלום בגין השקעה בקרן טכנולוגיה עילית</t>
  </si>
  <si>
    <t>סך הכל עמלות ניהול חיצוני</t>
  </si>
  <si>
    <t>תשלום של דמי ניהול משתנים</t>
  </si>
  <si>
    <t>סך תשלום דמי ניהול משתנים</t>
  </si>
  <si>
    <t>סך הכל נכסים לסוף שנה קודמת</t>
  </si>
  <si>
    <t>נספח 1 סך ההוצאות הישירות ששולמו בעד כל סוג של הוצאה ישירה לתקופה המסתיימת ביום 31/12/25</t>
  </si>
  <si>
    <t>נספח 3 - פירוט עמלות ניהול חיצוני לשנה המסתיימת ביום 31/12/25</t>
  </si>
  <si>
    <t>Dover Street XI Feeder Fund L.P</t>
  </si>
  <si>
    <t>נספח 2 פרוט עמלות והוצאות שאינן עמלות ניהול חיצוני לשנה המסתיימת ביום: 31/12/2025</t>
  </si>
  <si>
    <t>עמ''י-חברה לניהול קופות גמל ענפיות בע"מ - קופת גמל לחסכון</t>
  </si>
  <si>
    <t>קרנות השקעה</t>
  </si>
  <si>
    <t>גוף/יחיד א'</t>
  </si>
  <si>
    <t>גוף/יחיד ב'</t>
  </si>
  <si>
    <t>גוף/יחיד ג'</t>
  </si>
  <si>
    <t>גוף/יחיד ד'</t>
  </si>
  <si>
    <t>גוף/יחיד 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</si>
</sst>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##,##0.00,,&quot;M&quot;"/>
    <numFmt numFmtId="168" formatCode="_-* #,##0.00_-;\-* #,##0.00_-;_-* &quot;-&quot;??_-;_-@_-"/>
    <numFmt numFmtId="169" formatCode="_-* #,##0_-;\-* #,##0_-;_-* &quot;-&quot;??_-;_-@_-"/>
  </numFmts>
  <fonts count="5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i/>
      <sz val="10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sz val="12"/>
      <name val="Calibri"/>
      <family val="2"/>
      <charset val="177"/>
    </font>
    <font>
      <sz val="12"/>
      <name val="Calibri"/>
      <family val="2"/>
    </font>
    <font>
      <sz val="14"/>
      <name val="Calibri"/>
      <family val="2"/>
    </font>
    <font>
      <sz val="10"/>
      <color theme="1"/>
      <name val="David"/>
      <family val="2"/>
    </font>
    <font>
      <sz val="14"/>
      <color theme="1"/>
      <name val="David"/>
      <family val="2"/>
    </font>
    <font>
      <sz val="11"/>
      <color theme="1"/>
      <name val="David"/>
      <family val="2"/>
      <charset val="177"/>
    </font>
    <font>
      <sz val="9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Calibri"/>
      <family val="2"/>
    </font>
    <font>
      <sz val="12"/>
      <color theme="1"/>
      <name val="David"/>
      <family val="2"/>
    </font>
    <font>
      <b/>
      <u/>
      <sz val="12"/>
      <color rgb="FF0000FF"/>
      <name val="Calibri"/>
      <family val="2"/>
    </font>
    <font>
      <sz val="11"/>
      <name val="Calibri"/>
      <family val="2"/>
      <charset val="177"/>
    </font>
    <font>
      <sz val="11"/>
      <color theme="1"/>
      <name val="Calibri"/>
      <family val="2"/>
      <charset val="177"/>
    </font>
    <font>
      <b/>
      <sz val="11"/>
      <color theme="1"/>
      <name val="Arial"/>
      <family val="2"/>
      <scheme val="minor"/>
    </font>
    <font>
      <b/>
      <sz val="11"/>
      <name val="Calibri"/>
      <family val="2"/>
    </font>
    <font>
      <b/>
      <sz val="10"/>
      <color theme="1"/>
      <name val="Arial"/>
      <family val="2"/>
      <scheme val="minor"/>
    </font>
    <font>
      <sz val="12"/>
      <name val="Arial"/>
      <family val="2"/>
    </font>
    <font>
      <b/>
      <sz val="12"/>
      <color rgb="FF92CDDC"/>
      <name val="Calibri"/>
      <family val="2"/>
    </font>
    <font>
      <b/>
      <sz val="12"/>
      <color rgb="FFFFFFFF"/>
      <name val="Calibri"/>
      <family val="2"/>
    </font>
    <font>
      <sz val="11"/>
      <name val="Arial"/>
      <family val="2"/>
    </font>
    <font>
      <b/>
      <sz val="14"/>
      <name val="Calibri"/>
      <family val="2"/>
    </font>
    <font>
      <b/>
      <sz val="14"/>
      <color theme="1"/>
      <name val="Calibri"/>
      <family val="2"/>
      <charset val="177"/>
    </font>
    <font>
      <sz val="14"/>
      <name val="Calibri"/>
      <family val="2"/>
      <charset val="177"/>
    </font>
    <font>
      <sz val="14"/>
      <color theme="1"/>
      <name val="Calibri"/>
      <family val="2"/>
      <charset val="177"/>
    </font>
    <font>
      <sz val="14"/>
      <color theme="1"/>
      <name val="David"/>
      <family val="2"/>
      <charset val="177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36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readingOrder="1"/>
    </xf>
    <xf numFmtId="164" fontId="2" fillId="0" borderId="0" xfId="1" applyFont="1" applyFill="1"/>
    <xf numFmtId="0" fontId="3" fillId="0" borderId="0" xfId="0" applyFont="1" applyAlignment="1">
      <alignment horizontal="right" readingOrder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164" fontId="3" fillId="0" borderId="0" xfId="1" applyFont="1" applyFill="1" applyAlignment="1">
      <alignment horizontal="center" vertical="center"/>
    </xf>
    <xf numFmtId="0" fontId="6" fillId="0" borderId="0" xfId="0" applyFont="1" applyAlignment="1">
      <alignment horizontal="right" readingOrder="2"/>
    </xf>
    <xf numFmtId="164" fontId="6" fillId="0" borderId="0" xfId="1" applyFont="1" applyFill="1" applyAlignment="1">
      <alignment horizontal="center" vertical="center"/>
    </xf>
    <xf numFmtId="43" fontId="2" fillId="0" borderId="0" xfId="0" applyNumberFormat="1" applyFont="1"/>
    <xf numFmtId="165" fontId="2" fillId="0" borderId="0" xfId="1" applyNumberFormat="1" applyFont="1" applyFill="1"/>
    <xf numFmtId="0" fontId="2" fillId="0" borderId="0" xfId="0" applyFont="1" applyAlignment="1">
      <alignment horizontal="right" readingOrder="2"/>
    </xf>
    <xf numFmtId="165" fontId="2" fillId="0" borderId="0" xfId="1" applyNumberFormat="1" applyFont="1" applyFill="1" applyBorder="1"/>
    <xf numFmtId="10" fontId="2" fillId="0" borderId="0" xfId="2" applyNumberFormat="1" applyFont="1" applyFill="1"/>
    <xf numFmtId="0" fontId="5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11" fillId="0" borderId="0" xfId="0" applyFont="1" applyAlignment="1">
      <alignment horizontal="right" readingOrder="2"/>
    </xf>
    <xf numFmtId="0" fontId="6" fillId="0" borderId="0" xfId="0" applyFont="1" applyAlignment="1">
      <alignment horizontal="right" readingOrder="1"/>
    </xf>
    <xf numFmtId="164" fontId="12" fillId="0" borderId="0" xfId="1" applyFont="1" applyFill="1" applyAlignment="1">
      <alignment horizontal="center"/>
    </xf>
    <xf numFmtId="164" fontId="13" fillId="0" borderId="0" xfId="1" applyFont="1" applyFill="1"/>
    <xf numFmtId="164" fontId="13" fillId="0" borderId="0" xfId="1" applyFont="1" applyFill="1" applyAlignment="1">
      <alignment horizontal="center"/>
    </xf>
    <xf numFmtId="0" fontId="14" fillId="0" borderId="0" xfId="0" applyFont="1"/>
    <xf numFmtId="164" fontId="12" fillId="0" borderId="0" xfId="1" applyFont="1" applyFill="1"/>
    <xf numFmtId="14" fontId="2" fillId="0" borderId="0" xfId="0" applyNumberFormat="1" applyFont="1"/>
    <xf numFmtId="0" fontId="15" fillId="0" borderId="0" xfId="0" applyFont="1"/>
    <xf numFmtId="10" fontId="16" fillId="0" borderId="0" xfId="2" applyNumberFormat="1" applyFont="1" applyFill="1"/>
    <xf numFmtId="10" fontId="13" fillId="0" borderId="0" xfId="2" applyNumberFormat="1" applyFont="1" applyFill="1"/>
    <xf numFmtId="164" fontId="16" fillId="0" borderId="0" xfId="1" applyFont="1" applyFill="1"/>
    <xf numFmtId="0" fontId="17" fillId="0" borderId="0" xfId="0" applyFont="1"/>
    <xf numFmtId="10" fontId="14" fillId="0" borderId="0" xfId="2" applyNumberFormat="1" applyFont="1" applyFill="1"/>
    <xf numFmtId="164" fontId="14" fillId="0" borderId="0" xfId="1" applyFont="1" applyFill="1"/>
    <xf numFmtId="164" fontId="18" fillId="0" borderId="0" xfId="1" applyFont="1" applyFill="1"/>
    <xf numFmtId="164" fontId="18" fillId="0" borderId="0" xfId="1" applyFont="1" applyFill="1" applyAlignment="1">
      <alignment horizontal="center"/>
    </xf>
    <xf numFmtId="10" fontId="18" fillId="0" borderId="0" xfId="2" applyNumberFormat="1" applyFont="1" applyFill="1"/>
    <xf numFmtId="0" fontId="19" fillId="0" borderId="0" xfId="0" applyFont="1" applyAlignment="1">
      <alignment horizontal="right" readingOrder="1"/>
    </xf>
    <xf numFmtId="0" fontId="19" fillId="0" borderId="0" xfId="0" applyFont="1"/>
    <xf numFmtId="164" fontId="19" fillId="0" borderId="0" xfId="1" applyFont="1" applyFill="1"/>
    <xf numFmtId="0" fontId="20" fillId="0" borderId="0" xfId="0" applyFont="1" applyAlignment="1">
      <alignment horizontal="right" readingOrder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right" readingOrder="2"/>
    </xf>
    <xf numFmtId="164" fontId="20" fillId="0" borderId="0" xfId="1" applyFont="1" applyFill="1" applyAlignment="1">
      <alignment horizontal="right" vertical="center"/>
    </xf>
    <xf numFmtId="0" fontId="21" fillId="0" borderId="0" xfId="0" applyFont="1" applyAlignment="1">
      <alignment horizontal="right" readingOrder="2"/>
    </xf>
    <xf numFmtId="0" fontId="11" fillId="0" borderId="0" xfId="0" applyFont="1" applyAlignment="1">
      <alignment vertical="center"/>
    </xf>
    <xf numFmtId="164" fontId="21" fillId="0" borderId="0" xfId="1" applyFont="1" applyFill="1" applyAlignment="1">
      <alignment horizontal="center" vertical="center"/>
    </xf>
    <xf numFmtId="0" fontId="11" fillId="0" borderId="0" xfId="0" applyFont="1"/>
    <xf numFmtId="0" fontId="21" fillId="0" borderId="0" xfId="0" applyFont="1" applyAlignment="1">
      <alignment horizontal="right" readingOrder="1"/>
    </xf>
    <xf numFmtId="164" fontId="11" fillId="0" borderId="0" xfId="1" applyFont="1" applyFill="1"/>
    <xf numFmtId="0" fontId="11" fillId="0" borderId="0" xfId="0" applyFont="1" applyAlignment="1">
      <alignment horizontal="right" readingOrder="1"/>
    </xf>
    <xf numFmtId="0" fontId="21" fillId="0" borderId="0" xfId="0" applyFont="1"/>
    <xf numFmtId="165" fontId="13" fillId="0" borderId="0" xfId="1" applyNumberFormat="1" applyFont="1" applyFill="1"/>
    <xf numFmtId="0" fontId="22" fillId="0" borderId="0" xfId="0" applyFont="1"/>
    <xf numFmtId="165" fontId="18" fillId="0" borderId="0" xfId="1" applyNumberFormat="1" applyFont="1" applyFill="1"/>
    <xf numFmtId="0" fontId="11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Alignment="1">
      <alignment horizontal="right" readingOrder="2"/>
    </xf>
    <xf numFmtId="0" fontId="10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164" fontId="24" fillId="0" borderId="0" xfId="1" applyFont="1"/>
    <xf numFmtId="0" fontId="25" fillId="0" borderId="0" xfId="0" applyFont="1"/>
    <xf numFmtId="0" fontId="24" fillId="0" borderId="0" xfId="0" applyFont="1" applyAlignment="1">
      <alignment horizontal="right" vertical="center"/>
    </xf>
    <xf numFmtId="164" fontId="24" fillId="0" borderId="0" xfId="1" applyFont="1" applyAlignment="1">
      <alignment horizontal="center" vertical="center"/>
    </xf>
    <xf numFmtId="0" fontId="26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4" fontId="24" fillId="0" borderId="0" xfId="1" applyFont="1" applyAlignment="1">
      <alignment horizontal="right" vertical="center" readingOrder="2"/>
    </xf>
    <xf numFmtId="0" fontId="27" fillId="0" borderId="0" xfId="0" applyFont="1"/>
    <xf numFmtId="164" fontId="25" fillId="0" borderId="0" xfId="1" applyFont="1" applyAlignment="1">
      <alignment horizontal="center" vertical="center"/>
    </xf>
    <xf numFmtId="0" fontId="28" fillId="0" borderId="0" xfId="0" applyFont="1" applyAlignment="1">
      <alignment horizontal="center"/>
    </xf>
    <xf numFmtId="164" fontId="28" fillId="0" borderId="0" xfId="1" applyFont="1"/>
    <xf numFmtId="164" fontId="26" fillId="0" borderId="0" xfId="1" applyFont="1"/>
    <xf numFmtId="43" fontId="24" fillId="0" borderId="0" xfId="0" applyNumberFormat="1" applyFont="1"/>
    <xf numFmtId="0" fontId="26" fillId="0" borderId="0" xfId="0" applyFont="1"/>
    <xf numFmtId="164" fontId="26" fillId="0" borderId="0" xfId="1" applyFont="1" applyFill="1"/>
    <xf numFmtId="164" fontId="25" fillId="0" borderId="0" xfId="1" applyFont="1"/>
    <xf numFmtId="166" fontId="25" fillId="0" borderId="0" xfId="1" applyNumberFormat="1" applyFont="1"/>
    <xf numFmtId="0" fontId="29" fillId="0" borderId="0" xfId="0" applyFont="1" applyAlignment="1">
      <alignment horizontal="right" vertical="center"/>
    </xf>
    <xf numFmtId="0" fontId="32" fillId="0" borderId="0" xfId="0" applyFont="1"/>
    <xf numFmtId="0" fontId="33" fillId="0" borderId="0" xfId="0" applyFont="1"/>
    <xf numFmtId="167" fontId="34" fillId="0" borderId="0" xfId="0" applyNumberFormat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30" fillId="0" borderId="0" xfId="1" applyFont="1" applyFill="1"/>
    <xf numFmtId="0" fontId="39" fillId="0" borderId="0" xfId="0" applyFont="1"/>
    <xf numFmtId="0" fontId="40" fillId="0" borderId="0" xfId="0" applyFont="1"/>
    <xf numFmtId="14" fontId="30" fillId="0" borderId="0" xfId="1" quotePrefix="1" applyNumberFormat="1" applyFont="1" applyFill="1" applyBorder="1" applyAlignment="1">
      <alignment horizontal="right"/>
    </xf>
    <xf numFmtId="165" fontId="0" fillId="0" borderId="0" xfId="1" applyNumberFormat="1" applyFont="1" applyBorder="1"/>
    <xf numFmtId="0" fontId="41" fillId="0" borderId="0" xfId="0" applyFont="1" applyAlignment="1">
      <alignment horizontal="right"/>
    </xf>
    <xf numFmtId="169" fontId="37" fillId="0" borderId="0" xfId="3" applyNumberFormat="1" applyFont="1" applyFill="1" applyBorder="1"/>
    <xf numFmtId="0" fontId="10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65" fontId="43" fillId="0" borderId="0" xfId="1" applyNumberFormat="1" applyFont="1" applyBorder="1"/>
    <xf numFmtId="0" fontId="10" fillId="0" borderId="0" xfId="0" applyFont="1" applyAlignment="1">
      <alignment horizontal="left" vertical="center"/>
    </xf>
    <xf numFmtId="43" fontId="43" fillId="0" borderId="0" xfId="0" applyNumberFormat="1" applyFont="1"/>
    <xf numFmtId="0" fontId="43" fillId="0" borderId="0" xfId="0" applyFont="1"/>
    <xf numFmtId="43" fontId="0" fillId="0" borderId="0" xfId="0" applyNumberFormat="1"/>
    <xf numFmtId="165" fontId="45" fillId="0" borderId="0" xfId="1" applyNumberFormat="1" applyFont="1" applyFill="1" applyBorder="1"/>
    <xf numFmtId="164" fontId="38" fillId="0" borderId="0" xfId="1" applyFont="1" applyFill="1" applyBorder="1" applyAlignment="1">
      <alignment horizontal="right" vertical="center"/>
    </xf>
    <xf numFmtId="164" fontId="38" fillId="0" borderId="0" xfId="1" applyFont="1" applyFill="1" applyAlignment="1">
      <alignment horizontal="right" vertical="center"/>
    </xf>
    <xf numFmtId="164" fontId="3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164" fontId="38" fillId="0" borderId="0" xfId="1" applyFont="1" applyFill="1" applyAlignment="1">
      <alignment horizontal="center" vertical="center"/>
    </xf>
    <xf numFmtId="164" fontId="38" fillId="0" borderId="0" xfId="1" applyFont="1" applyFill="1"/>
    <xf numFmtId="164" fontId="1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47" fillId="0" borderId="0" xfId="0" applyFont="1" applyAlignment="1">
      <alignment horizontal="right" vertical="top" wrapText="1"/>
    </xf>
    <xf numFmtId="14" fontId="36" fillId="0" borderId="0" xfId="0" applyNumberFormat="1" applyFont="1"/>
    <xf numFmtId="167" fontId="42" fillId="0" borderId="0" xfId="1" applyNumberFormat="1" applyFont="1" applyFill="1" applyBorder="1"/>
    <xf numFmtId="164" fontId="30" fillId="0" borderId="0" xfId="1" applyFont="1" applyFill="1" applyBorder="1"/>
    <xf numFmtId="14" fontId="49" fillId="0" borderId="0" xfId="0" applyNumberFormat="1" applyFont="1"/>
    <xf numFmtId="0" fontId="8" fillId="0" borderId="0" xfId="0" applyFont="1"/>
    <xf numFmtId="0" fontId="30" fillId="0" borderId="0" xfId="0" applyFont="1" applyAlignment="1">
      <alignment horizontal="right"/>
    </xf>
    <xf numFmtId="164" fontId="31" fillId="0" borderId="0" xfId="1" applyFont="1" applyFill="1" applyBorder="1"/>
    <xf numFmtId="165" fontId="37" fillId="0" borderId="0" xfId="1" applyNumberFormat="1" applyFont="1" applyFill="1" applyBorder="1"/>
    <xf numFmtId="3" fontId="14" fillId="0" borderId="0" xfId="0" applyNumberFormat="1" applyFont="1"/>
    <xf numFmtId="14" fontId="35" fillId="0" borderId="0" xfId="0" applyNumberFormat="1" applyFont="1"/>
    <xf numFmtId="0" fontId="36" fillId="0" borderId="0" xfId="0" applyFont="1"/>
    <xf numFmtId="0" fontId="37" fillId="0" borderId="0" xfId="0" applyFont="1"/>
    <xf numFmtId="165" fontId="14" fillId="0" borderId="0" xfId="0" applyNumberFormat="1" applyFont="1"/>
    <xf numFmtId="165" fontId="30" fillId="0" borderId="0" xfId="1" applyNumberFormat="1" applyFont="1" applyFill="1" applyBorder="1" applyAlignment="1">
      <alignment horizontal="center" vertical="center"/>
    </xf>
    <xf numFmtId="165" fontId="30" fillId="0" borderId="0" xfId="1" applyNumberFormat="1" applyFont="1" applyFill="1" applyBorder="1" applyAlignment="1">
      <alignment horizontal="right" vertical="center"/>
    </xf>
    <xf numFmtId="165" fontId="38" fillId="0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/>
    <xf numFmtId="165" fontId="38" fillId="0" borderId="0" xfId="1" applyNumberFormat="1" applyFont="1" applyFill="1" applyBorder="1" applyAlignment="1">
      <alignment horizontal="right" vertical="center"/>
    </xf>
    <xf numFmtId="164" fontId="31" fillId="0" borderId="0" xfId="1" applyFont="1" applyFill="1" applyBorder="1" applyAlignment="1"/>
    <xf numFmtId="164" fontId="31" fillId="0" borderId="0" xfId="1" applyFont="1" applyFill="1" applyAlignment="1"/>
    <xf numFmtId="0" fontId="50" fillId="0" borderId="1" xfId="0" applyFont="1" applyBorder="1" applyAlignment="1">
      <alignment vertical="center"/>
    </xf>
    <xf numFmtId="164" fontId="30" fillId="0" borderId="0" xfId="1" applyFont="1" applyFill="1" applyAlignment="1"/>
    <xf numFmtId="14" fontId="30" fillId="0" borderId="0" xfId="1" quotePrefix="1" applyNumberFormat="1" applyFont="1" applyFill="1" applyBorder="1" applyAlignment="1"/>
    <xf numFmtId="165" fontId="30" fillId="0" borderId="0" xfId="1" applyNumberFormat="1" applyFont="1" applyFill="1" applyAlignment="1">
      <alignment vertical="center"/>
    </xf>
    <xf numFmtId="165" fontId="38" fillId="0" borderId="0" xfId="1" applyNumberFormat="1" applyFont="1" applyFill="1" applyAlignment="1">
      <alignment vertical="center"/>
    </xf>
    <xf numFmtId="164" fontId="38" fillId="0" borderId="0" xfId="1" applyFont="1" applyFill="1" applyAlignment="1">
      <alignment vertical="center"/>
    </xf>
    <xf numFmtId="164" fontId="30" fillId="0" borderId="0" xfId="0" applyNumberFormat="1" applyFont="1" applyAlignment="1">
      <alignment vertical="center"/>
    </xf>
    <xf numFmtId="164" fontId="38" fillId="0" borderId="0" xfId="1" applyFont="1" applyFill="1" applyAlignment="1"/>
    <xf numFmtId="164" fontId="28" fillId="0" borderId="0" xfId="1" applyFont="1" applyAlignment="1">
      <alignment vertical="center"/>
    </xf>
    <xf numFmtId="164" fontId="28" fillId="0" borderId="0" xfId="1" applyFont="1" applyFill="1" applyAlignment="1">
      <alignment vertical="center"/>
    </xf>
    <xf numFmtId="164" fontId="38" fillId="0" borderId="0" xfId="0" applyNumberFormat="1" applyFont="1" applyAlignment="1">
      <alignment vertical="center"/>
    </xf>
    <xf numFmtId="165" fontId="10" fillId="0" borderId="0" xfId="1" applyNumberFormat="1" applyFont="1" applyAlignment="1"/>
    <xf numFmtId="165" fontId="10" fillId="0" borderId="0" xfId="1" applyNumberFormat="1" applyFont="1" applyFill="1" applyAlignment="1"/>
    <xf numFmtId="165" fontId="21" fillId="0" borderId="0" xfId="1" applyNumberFormat="1" applyFont="1" applyAlignment="1"/>
    <xf numFmtId="0" fontId="48" fillId="0" borderId="0" xfId="0" applyFont="1" applyAlignment="1">
      <alignment vertical="top" wrapText="1"/>
    </xf>
    <xf numFmtId="164" fontId="30" fillId="0" borderId="0" xfId="1" applyFont="1" applyFill="1" applyBorder="1" applyAlignment="1"/>
    <xf numFmtId="0" fontId="51" fillId="0" borderId="0" xfId="0" applyFont="1" applyAlignment="1">
      <alignment horizontal="right" vertical="center"/>
    </xf>
    <xf numFmtId="164" fontId="52" fillId="0" borderId="0" xfId="1" applyFont="1" applyFill="1" applyBorder="1" applyAlignment="1"/>
    <xf numFmtId="164" fontId="52" fillId="0" borderId="0" xfId="1" applyFont="1" applyFill="1" applyBorder="1"/>
    <xf numFmtId="0" fontId="53" fillId="0" borderId="0" xfId="0" applyFont="1"/>
    <xf numFmtId="0" fontId="54" fillId="0" borderId="0" xfId="0" applyFont="1"/>
    <xf numFmtId="165" fontId="10" fillId="0" borderId="0" xfId="1" applyNumberFormat="1" applyFont="1" applyAlignment="1">
      <alignment horizontal="right" vertical="center"/>
    </xf>
    <xf numFmtId="165" fontId="29" fillId="0" borderId="0" xfId="1" applyNumberFormat="1" applyFont="1" applyAlignment="1">
      <alignment horizontal="right" vertical="center"/>
    </xf>
    <xf numFmtId="165" fontId="46" fillId="2" borderId="0" xfId="1" applyNumberFormat="1" applyFont="1" applyFill="1" applyAlignment="1">
      <alignment horizontal="right" vertical="center" wrapText="1"/>
    </xf>
    <xf numFmtId="164" fontId="6" fillId="0" borderId="0" xfId="1" applyFont="1" applyFill="1" applyAlignment="1"/>
    <xf numFmtId="0" fontId="46" fillId="2" borderId="0" xfId="0" applyFont="1" applyFill="1" applyAlignment="1">
      <alignment vertical="center"/>
    </xf>
    <xf numFmtId="164" fontId="3" fillId="0" borderId="0" xfId="1" applyFont="1" applyFill="1" applyAlignment="1">
      <alignment horizontal="right"/>
    </xf>
    <xf numFmtId="0" fontId="55" fillId="0" borderId="0" xfId="0" applyFont="1"/>
    <xf numFmtId="0" fontId="46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 readingOrder="2"/>
    </xf>
    <xf numFmtId="165" fontId="6" fillId="0" borderId="0" xfId="1" applyNumberFormat="1" applyFont="1" applyAlignment="1">
      <alignment horizontal="right" vertical="center"/>
    </xf>
    <xf numFmtId="9" fontId="46" fillId="2" borderId="0" xfId="2" applyFont="1" applyFill="1" applyAlignment="1">
      <alignment vertical="center"/>
    </xf>
    <xf numFmtId="165" fontId="30" fillId="0" borderId="0" xfId="1" applyNumberFormat="1" applyFont="1" applyFill="1"/>
    <xf numFmtId="165" fontId="49" fillId="2" borderId="0" xfId="1" applyNumberFormat="1" applyFont="1" applyFill="1" applyAlignment="1">
      <alignment vertical="center" wrapText="1"/>
    </xf>
    <xf numFmtId="165" fontId="49" fillId="2" borderId="0" xfId="1" applyNumberFormat="1" applyFont="1" applyFill="1" applyAlignment="1">
      <alignment horizontal="right" vertical="center" wrapText="1"/>
    </xf>
    <xf numFmtId="0" fontId="5" fillId="0" borderId="0" xfId="0" applyFont="1"/>
    <xf numFmtId="165" fontId="5" fillId="0" borderId="0" xfId="1" applyNumberFormat="1" applyFont="1" applyFill="1"/>
    <xf numFmtId="0" fontId="6" fillId="0" borderId="0" xfId="0" applyFont="1"/>
    <xf numFmtId="165" fontId="6" fillId="0" borderId="0" xfId="1" applyNumberFormat="1" applyFont="1" applyFill="1"/>
    <xf numFmtId="10" fontId="5" fillId="0" borderId="0" xfId="2" applyNumberFormat="1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right" readingOrder="2"/>
    </xf>
    <xf numFmtId="166" fontId="18" fillId="0" borderId="0" xfId="1" applyNumberFormat="1" applyFont="1" applyFill="1"/>
    <xf numFmtId="165" fontId="28" fillId="0" borderId="0" xfId="1" applyNumberFormat="1" applyFont="1"/>
    <xf numFmtId="0" fontId="10" fillId="0" borderId="0" xfId="0" applyFont="1" applyAlignment="1">
      <alignment horizontal="right" readingOrder="1"/>
    </xf>
    <xf numFmtId="0" fontId="2" fillId="0" borderId="0" xfId="0" applyFont="1" applyFill="1"/>
    <xf numFmtId="0" fontId="5" fillId="0" borderId="0" xfId="0" applyFont="1" applyFill="1" applyAlignment="1">
      <alignment horizontal="right" readingOrder="2"/>
    </xf>
    <xf numFmtId="0" fontId="5" fillId="0" borderId="0" xfId="0" applyFont="1" applyFill="1"/>
  </cellXfs>
  <cellStyles count="4">
    <cellStyle name="Comma" xfId="1" builtinId="3"/>
    <cellStyle name="Comma 2" xfId="3" xr:uid="{351A508F-63AE-41EB-8858-20D7403D2F9D}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ED6B-0641-4CB5-8048-7E9E0B4ED21D}">
  <sheetPr>
    <tabColor rgb="FF002060"/>
    <pageSetUpPr fitToPage="1"/>
  </sheetPr>
  <dimension ref="A1:D73"/>
  <sheetViews>
    <sheetView showGridLines="0" rightToLeft="1" tabSelected="1" topLeftCell="B1" zoomScale="90" zoomScaleNormal="90" zoomScaleSheetLayoutView="80" workbookViewId="0">
      <pane ySplit="4" topLeftCell="A5" activePane="bottomLeft" state="frozen"/>
      <selection activeCell="J20" sqref="J20"/>
      <selection pane="bottomLeft" activeCell="K19" sqref="K19"/>
    </sheetView>
  </sheetViews>
  <sheetFormatPr defaultColWidth="9.125" defaultRowHeight="15" x14ac:dyDescent="0.25"/>
  <cols>
    <col min="1" max="1" width="2.75" style="1" hidden="1" customWidth="1"/>
    <col min="2" max="2" width="5.75" style="2" customWidth="1"/>
    <col min="3" max="3" width="86.75" style="1" customWidth="1"/>
    <col min="4" max="4" width="12.625" style="3" customWidth="1"/>
    <col min="5" max="16384" width="9.125" style="1"/>
  </cols>
  <sheetData>
    <row r="1" spans="2:4" x14ac:dyDescent="0.25">
      <c r="B1" s="1" t="s">
        <v>0</v>
      </c>
    </row>
    <row r="2" spans="2:4" ht="18" customHeight="1" x14ac:dyDescent="0.3">
      <c r="B2" s="4" t="s">
        <v>223</v>
      </c>
      <c r="C2" s="5"/>
    </row>
    <row r="3" spans="2:4" ht="10.15" customHeight="1" x14ac:dyDescent="0.3">
      <c r="B3" s="6"/>
    </row>
    <row r="4" spans="2:4" ht="28.15" customHeight="1" x14ac:dyDescent="0.3">
      <c r="B4" s="7" t="s">
        <v>219</v>
      </c>
      <c r="C4" s="5"/>
      <c r="D4" s="8" t="s">
        <v>1</v>
      </c>
    </row>
    <row r="5" spans="2:4" ht="8.25" customHeight="1" x14ac:dyDescent="0.25">
      <c r="B5" s="9"/>
      <c r="C5" s="5"/>
      <c r="D5" s="10"/>
    </row>
    <row r="6" spans="2:4" ht="18" customHeight="1" x14ac:dyDescent="0.25">
      <c r="B6" s="19" t="s">
        <v>2</v>
      </c>
    </row>
    <row r="7" spans="2:4" ht="18" customHeight="1" x14ac:dyDescent="0.25">
      <c r="B7" s="16" t="s">
        <v>3</v>
      </c>
      <c r="C7" s="164"/>
      <c r="D7" s="165">
        <v>386.66032279100011</v>
      </c>
    </row>
    <row r="8" spans="2:4" ht="18" customHeight="1" x14ac:dyDescent="0.25">
      <c r="C8" s="1" t="s">
        <v>4</v>
      </c>
      <c r="D8" s="12">
        <v>47.601845440000005</v>
      </c>
    </row>
    <row r="9" spans="2:4" ht="18" customHeight="1" x14ac:dyDescent="0.25">
      <c r="C9" s="1" t="s">
        <v>5</v>
      </c>
      <c r="D9" s="12">
        <v>339.05847735100008</v>
      </c>
    </row>
    <row r="10" spans="2:4" ht="8.25" customHeight="1" x14ac:dyDescent="0.25">
      <c r="B10" s="9"/>
      <c r="C10" s="5"/>
      <c r="D10" s="10"/>
    </row>
    <row r="11" spans="2:4" ht="18" customHeight="1" x14ac:dyDescent="0.25">
      <c r="B11" s="16" t="s">
        <v>6</v>
      </c>
      <c r="C11" s="164"/>
      <c r="D11" s="165">
        <v>0</v>
      </c>
    </row>
    <row r="12" spans="2:4" ht="18" customHeight="1" x14ac:dyDescent="0.25">
      <c r="C12" s="2" t="s">
        <v>7</v>
      </c>
      <c r="D12" s="12">
        <v>0</v>
      </c>
    </row>
    <row r="13" spans="2:4" ht="18" customHeight="1" x14ac:dyDescent="0.25">
      <c r="C13" s="2" t="s">
        <v>8</v>
      </c>
      <c r="D13" s="12">
        <v>0</v>
      </c>
    </row>
    <row r="14" spans="2:4" ht="8.25" customHeight="1" x14ac:dyDescent="0.25">
      <c r="B14" s="9"/>
      <c r="C14" s="5"/>
      <c r="D14" s="10"/>
    </row>
    <row r="15" spans="2:4" ht="18" customHeight="1" x14ac:dyDescent="0.25">
      <c r="B15" s="16" t="s">
        <v>9</v>
      </c>
      <c r="C15" s="164"/>
      <c r="D15" s="165">
        <v>37.683620000000005</v>
      </c>
    </row>
    <row r="16" spans="2:4" ht="18" customHeight="1" x14ac:dyDescent="0.25">
      <c r="C16" s="2" t="s">
        <v>10</v>
      </c>
      <c r="D16" s="12">
        <v>1.1906199999999998</v>
      </c>
    </row>
    <row r="17" spans="2:4" ht="18" customHeight="1" x14ac:dyDescent="0.25">
      <c r="C17" s="2" t="s">
        <v>11</v>
      </c>
      <c r="D17" s="12">
        <v>36.493000000000002</v>
      </c>
    </row>
    <row r="18" spans="2:4" ht="8.25" customHeight="1" x14ac:dyDescent="0.25">
      <c r="B18" s="9"/>
      <c r="C18" s="5"/>
      <c r="D18" s="10"/>
    </row>
    <row r="19" spans="2:4" ht="18" customHeight="1" x14ac:dyDescent="0.25">
      <c r="B19" s="16" t="s">
        <v>12</v>
      </c>
      <c r="C19" s="164"/>
      <c r="D19" s="165">
        <v>665.89499999999998</v>
      </c>
    </row>
    <row r="20" spans="2:4" ht="8.25" customHeight="1" x14ac:dyDescent="0.25">
      <c r="B20" s="9"/>
      <c r="C20" s="5"/>
      <c r="D20" s="10"/>
    </row>
    <row r="21" spans="2:4" ht="18" customHeight="1" x14ac:dyDescent="0.25">
      <c r="B21" s="13" t="s">
        <v>13</v>
      </c>
      <c r="D21" s="12">
        <v>0</v>
      </c>
    </row>
    <row r="22" spans="2:4" ht="8.25" customHeight="1" x14ac:dyDescent="0.25">
      <c r="B22" s="9"/>
      <c r="C22" s="5"/>
      <c r="D22" s="10"/>
    </row>
    <row r="23" spans="2:4" ht="18" customHeight="1" x14ac:dyDescent="0.25">
      <c r="B23" s="13" t="s">
        <v>14</v>
      </c>
      <c r="D23" s="12">
        <v>0</v>
      </c>
    </row>
    <row r="24" spans="2:4" ht="8.25" customHeight="1" x14ac:dyDescent="0.25">
      <c r="B24" s="9"/>
      <c r="C24" s="5"/>
      <c r="D24" s="10"/>
    </row>
    <row r="25" spans="2:4" ht="18" customHeight="1" x14ac:dyDescent="0.25">
      <c r="B25" s="9" t="s">
        <v>15</v>
      </c>
      <c r="C25" s="166"/>
      <c r="D25" s="167">
        <v>1090.2389427910002</v>
      </c>
    </row>
    <row r="26" spans="2:4" ht="8.25" customHeight="1" x14ac:dyDescent="0.25">
      <c r="B26" s="9"/>
      <c r="C26" s="5"/>
      <c r="D26" s="10"/>
    </row>
    <row r="27" spans="2:4" ht="18" customHeight="1" x14ac:dyDescent="0.25">
      <c r="B27" s="13" t="s">
        <v>16</v>
      </c>
      <c r="D27" s="12">
        <v>2153416.8489999999</v>
      </c>
    </row>
    <row r="28" spans="2:4" ht="18" customHeight="1" x14ac:dyDescent="0.25">
      <c r="C28" s="1" t="s">
        <v>17</v>
      </c>
      <c r="D28" s="12">
        <v>2234810.7980800001</v>
      </c>
    </row>
    <row r="29" spans="2:4" ht="18" customHeight="1" x14ac:dyDescent="0.25">
      <c r="C29" s="1" t="s">
        <v>18</v>
      </c>
      <c r="D29" s="12">
        <v>2072022.89992</v>
      </c>
    </row>
    <row r="30" spans="2:4" ht="3" customHeight="1" x14ac:dyDescent="0.25">
      <c r="B30" s="9"/>
      <c r="C30" s="5"/>
      <c r="D30" s="10"/>
    </row>
    <row r="31" spans="2:4" s="174" customFormat="1" ht="18" customHeight="1" x14ac:dyDescent="0.25">
      <c r="B31" s="175" t="s">
        <v>19</v>
      </c>
      <c r="C31" s="176"/>
      <c r="D31" s="168"/>
    </row>
    <row r="32" spans="2:4" ht="8.25" customHeight="1" x14ac:dyDescent="0.25">
      <c r="B32" s="9"/>
      <c r="C32" s="5"/>
      <c r="D32" s="10"/>
    </row>
    <row r="33" spans="2:4" ht="18" customHeight="1" x14ac:dyDescent="0.25">
      <c r="B33" s="9" t="s">
        <v>20</v>
      </c>
    </row>
    <row r="34" spans="2:4" ht="18" customHeight="1" x14ac:dyDescent="0.25">
      <c r="B34" s="13" t="s">
        <v>21</v>
      </c>
      <c r="D34" s="12">
        <v>4432.993434837982</v>
      </c>
    </row>
    <row r="35" spans="2:4" ht="3" customHeight="1" x14ac:dyDescent="0.25">
      <c r="B35" s="9"/>
      <c r="C35" s="5"/>
      <c r="D35" s="10"/>
    </row>
    <row r="36" spans="2:4" ht="18" customHeight="1" x14ac:dyDescent="0.25">
      <c r="B36" s="16" t="s">
        <v>22</v>
      </c>
      <c r="C36" s="169"/>
      <c r="D36" s="165">
        <v>4546.8472233869988</v>
      </c>
    </row>
    <row r="37" spans="2:4" ht="18" customHeight="1" x14ac:dyDescent="0.25">
      <c r="C37" s="170" t="s">
        <v>23</v>
      </c>
      <c r="D37" s="3">
        <v>1766.1058555999996</v>
      </c>
    </row>
    <row r="38" spans="2:4" ht="18" customHeight="1" x14ac:dyDescent="0.25">
      <c r="C38" s="170" t="s">
        <v>24</v>
      </c>
      <c r="D38" s="3">
        <v>2089.4926396159995</v>
      </c>
    </row>
    <row r="39" spans="2:4" ht="18" customHeight="1" x14ac:dyDescent="0.25">
      <c r="C39" s="170" t="s">
        <v>25</v>
      </c>
      <c r="D39" s="3">
        <v>0</v>
      </c>
    </row>
    <row r="40" spans="2:4" ht="18" customHeight="1" x14ac:dyDescent="0.25">
      <c r="C40" s="170" t="s">
        <v>26</v>
      </c>
      <c r="D40" s="3">
        <v>0</v>
      </c>
    </row>
    <row r="41" spans="2:4" ht="18" customHeight="1" x14ac:dyDescent="0.25">
      <c r="C41" s="170" t="s">
        <v>27</v>
      </c>
      <c r="D41" s="12">
        <v>46.646287064999981</v>
      </c>
    </row>
    <row r="42" spans="2:4" ht="18" customHeight="1" x14ac:dyDescent="0.25">
      <c r="C42" s="170" t="s">
        <v>28</v>
      </c>
      <c r="D42" s="12">
        <v>0</v>
      </c>
    </row>
    <row r="43" spans="2:4" ht="18" hidden="1" customHeight="1" x14ac:dyDescent="0.25">
      <c r="C43" s="170"/>
      <c r="D43" s="12"/>
    </row>
    <row r="44" spans="2:4" ht="18" customHeight="1" x14ac:dyDescent="0.25">
      <c r="C44" s="170" t="s">
        <v>29</v>
      </c>
      <c r="D44" s="12">
        <v>401.5877083809998</v>
      </c>
    </row>
    <row r="45" spans="2:4" ht="18" customHeight="1" x14ac:dyDescent="0.25">
      <c r="C45" s="13" t="s">
        <v>30</v>
      </c>
      <c r="D45" s="12"/>
    </row>
    <row r="46" spans="2:4" ht="18" customHeight="1" x14ac:dyDescent="0.25">
      <c r="C46" s="1" t="s">
        <v>31</v>
      </c>
      <c r="D46" s="14">
        <v>0</v>
      </c>
    </row>
    <row r="47" spans="2:4" ht="18" customHeight="1" x14ac:dyDescent="0.25">
      <c r="C47" s="1" t="s">
        <v>32</v>
      </c>
      <c r="D47" s="12">
        <v>0</v>
      </c>
    </row>
    <row r="48" spans="2:4" ht="18" customHeight="1" x14ac:dyDescent="0.25">
      <c r="C48" s="1" t="s">
        <v>33</v>
      </c>
      <c r="D48" s="12">
        <v>237.26418440899991</v>
      </c>
    </row>
    <row r="49" spans="2:4" ht="18" customHeight="1" x14ac:dyDescent="0.25">
      <c r="C49" s="1" t="s">
        <v>32</v>
      </c>
      <c r="D49" s="12">
        <v>0</v>
      </c>
    </row>
    <row r="50" spans="2:4" ht="18" customHeight="1" x14ac:dyDescent="0.25">
      <c r="C50" s="1" t="s">
        <v>34</v>
      </c>
      <c r="D50" s="12">
        <v>5.7505483160000024</v>
      </c>
    </row>
    <row r="51" spans="2:4" ht="3" customHeight="1" x14ac:dyDescent="0.25">
      <c r="B51" s="9"/>
      <c r="C51" s="5"/>
      <c r="D51" s="10"/>
    </row>
    <row r="52" spans="2:4" ht="18" customHeight="1" x14ac:dyDescent="0.25">
      <c r="B52" s="13" t="s">
        <v>35</v>
      </c>
      <c r="D52" s="15"/>
    </row>
    <row r="53" spans="2:4" ht="18" customHeight="1" x14ac:dyDescent="0.25">
      <c r="B53" s="13" t="s">
        <v>36</v>
      </c>
      <c r="D53" s="15"/>
    </row>
    <row r="54" spans="2:4" ht="18" customHeight="1" x14ac:dyDescent="0.25">
      <c r="B54" s="13" t="s">
        <v>37</v>
      </c>
      <c r="D54" s="15"/>
    </row>
    <row r="55" spans="2:4" ht="8.25" hidden="1" customHeight="1" x14ac:dyDescent="0.25">
      <c r="B55" s="9"/>
      <c r="C55" s="5"/>
      <c r="D55" s="10"/>
    </row>
    <row r="56" spans="2:4" ht="18" customHeight="1" x14ac:dyDescent="0.25">
      <c r="B56" s="13" t="s">
        <v>38</v>
      </c>
      <c r="D56" s="3">
        <v>0</v>
      </c>
    </row>
    <row r="57" spans="2:4" ht="18" customHeight="1" x14ac:dyDescent="0.25">
      <c r="B57" s="13" t="s">
        <v>39</v>
      </c>
      <c r="D57" s="15">
        <v>2.1944000829153725E-3</v>
      </c>
    </row>
    <row r="58" spans="2:4" ht="3" customHeight="1" x14ac:dyDescent="0.25">
      <c r="B58" s="9"/>
      <c r="C58" s="5"/>
      <c r="D58" s="10"/>
    </row>
    <row r="59" spans="2:4" ht="18" customHeight="1" x14ac:dyDescent="0.25">
      <c r="B59" s="16" t="s">
        <v>40</v>
      </c>
    </row>
    <row r="60" spans="2:4" ht="18" customHeight="1" x14ac:dyDescent="0.25">
      <c r="B60" s="13" t="s">
        <v>41</v>
      </c>
      <c r="D60" s="3">
        <v>5637.0861661779991</v>
      </c>
    </row>
    <row r="61" spans="2:4" ht="8.25" hidden="1" customHeight="1" x14ac:dyDescent="0.25">
      <c r="B61" s="9"/>
      <c r="C61" s="5"/>
      <c r="D61" s="10"/>
    </row>
    <row r="62" spans="2:4" ht="18" customHeight="1" x14ac:dyDescent="0.25">
      <c r="B62" s="13" t="s">
        <v>42</v>
      </c>
      <c r="D62" s="15">
        <v>2.6177403454401963E-3</v>
      </c>
    </row>
    <row r="63" spans="2:4" ht="3" customHeight="1" x14ac:dyDescent="0.25">
      <c r="B63" s="9"/>
      <c r="C63" s="5"/>
      <c r="D63" s="10"/>
    </row>
    <row r="64" spans="2:4" ht="18" customHeight="1" x14ac:dyDescent="0.25">
      <c r="B64" s="16" t="s">
        <v>43</v>
      </c>
    </row>
    <row r="65" spans="2:4" ht="18" customHeight="1" x14ac:dyDescent="0.25">
      <c r="B65" s="16" t="s">
        <v>44</v>
      </c>
      <c r="C65" s="164"/>
      <c r="D65" s="168"/>
    </row>
    <row r="66" spans="2:4" ht="18" customHeight="1" x14ac:dyDescent="0.25">
      <c r="B66" s="16" t="s">
        <v>45</v>
      </c>
    </row>
    <row r="67" spans="2:4" x14ac:dyDescent="0.25">
      <c r="B67" s="13" t="s">
        <v>46</v>
      </c>
      <c r="D67" s="15"/>
    </row>
    <row r="68" spans="2:4" ht="15.75" x14ac:dyDescent="0.25">
      <c r="B68" s="9"/>
      <c r="C68" s="5"/>
      <c r="D68" s="10"/>
    </row>
    <row r="69" spans="2:4" ht="15.75" x14ac:dyDescent="0.25">
      <c r="B69" s="173"/>
      <c r="C69" s="57"/>
      <c r="D69" s="56"/>
    </row>
    <row r="70" spans="2:4" x14ac:dyDescent="0.25">
      <c r="D70" s="13"/>
    </row>
    <row r="71" spans="2:4" x14ac:dyDescent="0.25">
      <c r="B71" s="1"/>
      <c r="C71" s="17"/>
      <c r="D71" s="1"/>
    </row>
    <row r="72" spans="2:4" x14ac:dyDescent="0.25">
      <c r="B72" s="1"/>
      <c r="C72" s="17"/>
    </row>
    <row r="73" spans="2:4" ht="15.75" x14ac:dyDescent="0.25">
      <c r="C73" s="18"/>
    </row>
  </sheetData>
  <hyperlinks>
    <hyperlink ref="C37" location="'נספח 3 (הצגה)'!A1" display="א. סך תשלומים הנובעים מהשקעה בקרנות השקעה בישראל" xr:uid="{9576EF42-EB3F-41CC-9086-E8DDAC89293B}"/>
  </hyperlinks>
  <pageMargins left="0.23622047244094491" right="0.23622047244094491" top="0.19685039370078741" bottom="0" header="0.19685039370078741" footer="0"/>
  <pageSetup paperSize="9" fitToHeight="0" orientation="landscape" r:id="rId1"/>
  <headerFooter>
    <oddHeader>עמוד &amp;P&amp;Rהוצאות ישירות גמל לחיסכון 31.12.25-תחשיב-V1</oddHeader>
    <oddFooter>&amp;C&amp;Z&amp;F</oddFooter>
  </headerFooter>
  <rowBreaks count="1" manualBreakCount="1">
    <brk id="3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F2CBA-98B2-4918-B224-327436F4E9B2}">
  <sheetPr>
    <tabColor rgb="FF002060"/>
  </sheetPr>
  <dimension ref="B2:I67"/>
  <sheetViews>
    <sheetView showGridLines="0" rightToLeft="1" topLeftCell="A31" zoomScale="90" zoomScaleNormal="90" zoomScaleSheetLayoutView="100" workbookViewId="0">
      <selection activeCell="D4" sqref="D4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7.625" style="1" customWidth="1"/>
    <col min="4" max="4" width="20.25" style="3" customWidth="1"/>
    <col min="5" max="5" width="10.5" style="1" bestFit="1" customWidth="1"/>
    <col min="6" max="6" width="9.125" style="1"/>
    <col min="7" max="7" width="9.125" style="1" customWidth="1"/>
    <col min="8" max="9" width="10.5" style="1" bestFit="1" customWidth="1"/>
    <col min="10" max="16384" width="9.125" style="1"/>
  </cols>
  <sheetData>
    <row r="2" spans="2:5" ht="18" customHeight="1" x14ac:dyDescent="0.3">
      <c r="B2" s="4" t="s">
        <v>49</v>
      </c>
      <c r="C2" s="5"/>
    </row>
    <row r="3" spans="2:5" ht="18" customHeight="1" x14ac:dyDescent="0.3">
      <c r="B3" s="6"/>
    </row>
    <row r="4" spans="2:5" ht="18" customHeight="1" x14ac:dyDescent="0.3">
      <c r="B4" s="7" t="s">
        <v>219</v>
      </c>
      <c r="C4" s="5"/>
      <c r="D4" s="8" t="s">
        <v>1</v>
      </c>
    </row>
    <row r="5" spans="2:5" ht="18" customHeight="1" x14ac:dyDescent="0.25">
      <c r="B5" s="9"/>
      <c r="C5" s="5"/>
      <c r="D5" s="10"/>
    </row>
    <row r="6" spans="2:5" ht="18" customHeight="1" x14ac:dyDescent="0.25">
      <c r="B6" s="19" t="s">
        <v>2</v>
      </c>
    </row>
    <row r="7" spans="2:5" ht="18" customHeight="1" x14ac:dyDescent="0.25">
      <c r="B7" s="13" t="s">
        <v>3</v>
      </c>
      <c r="D7" s="20">
        <f>SUM(D8:D9)</f>
        <v>307.41610188900006</v>
      </c>
      <c r="E7" s="11"/>
    </row>
    <row r="8" spans="2:5" ht="18" customHeight="1" x14ac:dyDescent="0.25">
      <c r="C8" s="1" t="s">
        <v>4</v>
      </c>
      <c r="D8" s="21">
        <v>42.580890400000001</v>
      </c>
    </row>
    <row r="9" spans="2:5" ht="18" customHeight="1" x14ac:dyDescent="0.25">
      <c r="C9" s="1" t="s">
        <v>5</v>
      </c>
      <c r="D9" s="21">
        <v>264.83521148900007</v>
      </c>
    </row>
    <row r="10" spans="2:5" ht="18" customHeight="1" x14ac:dyDescent="0.25">
      <c r="D10" s="21"/>
    </row>
    <row r="11" spans="2:5" ht="18" customHeight="1" x14ac:dyDescent="0.25">
      <c r="B11" s="13" t="s">
        <v>6</v>
      </c>
      <c r="D11" s="22">
        <f>SUM(D12:D13)</f>
        <v>0</v>
      </c>
    </row>
    <row r="12" spans="2:5" ht="18" customHeight="1" x14ac:dyDescent="0.25">
      <c r="C12" s="2" t="s">
        <v>7</v>
      </c>
      <c r="D12" s="21">
        <v>0</v>
      </c>
    </row>
    <row r="13" spans="2:5" ht="18" customHeight="1" x14ac:dyDescent="0.25">
      <c r="C13" s="2" t="s">
        <v>8</v>
      </c>
      <c r="D13" s="21">
        <v>0</v>
      </c>
    </row>
    <row r="14" spans="2:5" ht="18" customHeight="1" x14ac:dyDescent="0.25">
      <c r="C14" s="2"/>
      <c r="D14" s="21"/>
    </row>
    <row r="15" spans="2:5" ht="18" customHeight="1" x14ac:dyDescent="0.25">
      <c r="B15" s="13" t="s">
        <v>9</v>
      </c>
      <c r="D15" s="20">
        <f>SUM(D16:D17)</f>
        <v>37.683620000000005</v>
      </c>
    </row>
    <row r="16" spans="2:5" ht="18" customHeight="1" x14ac:dyDescent="0.25">
      <c r="C16" s="2" t="s">
        <v>10</v>
      </c>
      <c r="D16" s="21">
        <v>1.1906199999999998</v>
      </c>
    </row>
    <row r="17" spans="2:9" ht="18" customHeight="1" x14ac:dyDescent="0.25">
      <c r="C17" s="2" t="s">
        <v>11</v>
      </c>
      <c r="D17" s="21">
        <v>36.493000000000002</v>
      </c>
    </row>
    <row r="18" spans="2:9" ht="18" customHeight="1" x14ac:dyDescent="0.25">
      <c r="D18" s="21"/>
    </row>
    <row r="19" spans="2:9" ht="18" customHeight="1" x14ac:dyDescent="0.25">
      <c r="B19" s="13" t="s">
        <v>12</v>
      </c>
      <c r="D19" s="21">
        <v>624.36199999999997</v>
      </c>
    </row>
    <row r="20" spans="2:9" ht="18" customHeight="1" x14ac:dyDescent="0.25">
      <c r="B20" s="13"/>
      <c r="D20" s="21"/>
    </row>
    <row r="21" spans="2:9" ht="18" customHeight="1" x14ac:dyDescent="0.25">
      <c r="B21" s="13" t="s">
        <v>13</v>
      </c>
      <c r="D21" s="21"/>
    </row>
    <row r="22" spans="2:9" ht="18" customHeight="1" x14ac:dyDescent="0.25">
      <c r="B22" s="13"/>
      <c r="D22" s="21"/>
    </row>
    <row r="23" spans="2:9" ht="18" customHeight="1" x14ac:dyDescent="0.25">
      <c r="B23" s="13" t="s">
        <v>14</v>
      </c>
      <c r="D23" s="21">
        <v>0</v>
      </c>
    </row>
    <row r="24" spans="2:9" ht="18" customHeight="1" x14ac:dyDescent="0.25">
      <c r="B24" s="13"/>
      <c r="D24" s="21"/>
    </row>
    <row r="25" spans="2:9" ht="18" customHeight="1" x14ac:dyDescent="0.25">
      <c r="B25" s="13" t="s">
        <v>50</v>
      </c>
      <c r="D25" s="24">
        <f>SUM(D7+D11+D15+D19+D21+D23)</f>
        <v>969.46172188900005</v>
      </c>
      <c r="H25" s="25"/>
      <c r="I25" s="25"/>
    </row>
    <row r="26" spans="2:9" ht="18" customHeight="1" x14ac:dyDescent="0.25">
      <c r="B26" s="13"/>
      <c r="D26" s="21"/>
    </row>
    <row r="27" spans="2:9" ht="18" customHeight="1" x14ac:dyDescent="0.25">
      <c r="B27" s="13" t="s">
        <v>16</v>
      </c>
      <c r="D27" s="24">
        <f>(D28+D29)/2</f>
        <v>1922995.925295</v>
      </c>
    </row>
    <row r="28" spans="2:9" ht="18" customHeight="1" x14ac:dyDescent="0.25">
      <c r="C28" s="26" t="s">
        <v>17</v>
      </c>
      <c r="D28" s="21">
        <v>1983999.0493699999</v>
      </c>
    </row>
    <row r="29" spans="2:9" ht="18" customHeight="1" x14ac:dyDescent="0.25">
      <c r="C29" s="26" t="s">
        <v>18</v>
      </c>
      <c r="D29" s="21">
        <v>1861992.80122</v>
      </c>
    </row>
    <row r="30" spans="2:9" ht="18" customHeight="1" x14ac:dyDescent="0.25">
      <c r="D30" s="21"/>
    </row>
    <row r="31" spans="2:9" ht="18" customHeight="1" x14ac:dyDescent="0.25">
      <c r="B31" s="13" t="s">
        <v>19</v>
      </c>
      <c r="D31" s="27">
        <f>IFERROR(D25/D27,0)</f>
        <v>5.0414132923359074E-4</v>
      </c>
    </row>
    <row r="32" spans="2:9" ht="18" customHeight="1" x14ac:dyDescent="0.25">
      <c r="B32" s="13"/>
      <c r="D32" s="21"/>
    </row>
    <row r="33" spans="2:4" ht="18" customHeight="1" x14ac:dyDescent="0.25">
      <c r="B33" s="9" t="s">
        <v>20</v>
      </c>
      <c r="D33" s="21"/>
    </row>
    <row r="34" spans="2:4" ht="18" customHeight="1" x14ac:dyDescent="0.25">
      <c r="B34" s="13" t="s">
        <v>21</v>
      </c>
      <c r="D34" s="21">
        <v>4393.8547588794454</v>
      </c>
    </row>
    <row r="35" spans="2:4" ht="18" customHeight="1" x14ac:dyDescent="0.25">
      <c r="B35" s="13"/>
      <c r="D35" s="21"/>
    </row>
    <row r="36" spans="2:4" ht="18" customHeight="1" x14ac:dyDescent="0.25">
      <c r="B36" s="16" t="s">
        <v>20</v>
      </c>
      <c r="D36" s="21"/>
    </row>
    <row r="37" spans="2:4" ht="18" customHeight="1" x14ac:dyDescent="0.25">
      <c r="B37" s="13" t="s">
        <v>22</v>
      </c>
      <c r="D37" s="24">
        <f>SUM(D38:D50)</f>
        <v>4500.587247694999</v>
      </c>
    </row>
    <row r="38" spans="2:4" ht="18" customHeight="1" x14ac:dyDescent="0.25">
      <c r="C38" s="13" t="s">
        <v>23</v>
      </c>
      <c r="D38" s="24">
        <f>'נספח 3'!B26</f>
        <v>1766.1058555999996</v>
      </c>
    </row>
    <row r="39" spans="2:4" ht="18" customHeight="1" x14ac:dyDescent="0.25">
      <c r="C39" s="13" t="s">
        <v>24</v>
      </c>
      <c r="D39" s="24">
        <f>'נספח 3'!B74-'לבני 50 ומטה'!D39-'לבני 60 ומעלה'!D39</f>
        <v>2083.7098274799996</v>
      </c>
    </row>
    <row r="40" spans="2:4" ht="18" customHeight="1" x14ac:dyDescent="0.25">
      <c r="C40" s="13" t="s">
        <v>25</v>
      </c>
      <c r="D40" s="21">
        <v>0</v>
      </c>
    </row>
    <row r="41" spans="2:4" ht="18" customHeight="1" x14ac:dyDescent="0.25">
      <c r="C41" s="13" t="s">
        <v>26</v>
      </c>
      <c r="D41" s="21">
        <v>0</v>
      </c>
    </row>
    <row r="42" spans="2:4" ht="18" customHeight="1" x14ac:dyDescent="0.25">
      <c r="C42" s="13" t="s">
        <v>27</v>
      </c>
      <c r="D42" s="21">
        <v>40.21820113299998</v>
      </c>
    </row>
    <row r="43" spans="2:4" ht="18" customHeight="1" x14ac:dyDescent="0.25">
      <c r="C43" s="13" t="s">
        <v>28</v>
      </c>
      <c r="D43" s="21">
        <v>0</v>
      </c>
    </row>
    <row r="44" spans="2:4" ht="18" customHeight="1" x14ac:dyDescent="0.25">
      <c r="C44" s="13" t="s">
        <v>29</v>
      </c>
      <c r="D44" s="21">
        <v>369.57519441399978</v>
      </c>
    </row>
    <row r="45" spans="2:4" ht="18" customHeight="1" x14ac:dyDescent="0.25">
      <c r="C45" s="13" t="s">
        <v>30</v>
      </c>
      <c r="D45" s="21">
        <v>0</v>
      </c>
    </row>
    <row r="46" spans="2:4" ht="18" customHeight="1" x14ac:dyDescent="0.25">
      <c r="C46" s="1" t="s">
        <v>31</v>
      </c>
      <c r="D46" s="21">
        <v>0</v>
      </c>
    </row>
    <row r="47" spans="2:4" ht="18" customHeight="1" x14ac:dyDescent="0.25">
      <c r="C47" s="1" t="s">
        <v>32</v>
      </c>
      <c r="D47" s="21">
        <v>0</v>
      </c>
    </row>
    <row r="48" spans="2:4" ht="18" customHeight="1" x14ac:dyDescent="0.25">
      <c r="C48" s="1" t="s">
        <v>33</v>
      </c>
      <c r="D48" s="21">
        <v>235.22762075199992</v>
      </c>
    </row>
    <row r="49" spans="2:4" ht="18" customHeight="1" x14ac:dyDescent="0.25">
      <c r="C49" s="1" t="s">
        <v>32</v>
      </c>
      <c r="D49" s="21">
        <v>0</v>
      </c>
    </row>
    <row r="50" spans="2:4" ht="18" customHeight="1" x14ac:dyDescent="0.25">
      <c r="C50" s="1" t="s">
        <v>34</v>
      </c>
      <c r="D50" s="21">
        <v>5.7505483160000024</v>
      </c>
    </row>
    <row r="51" spans="2:4" ht="18" customHeight="1" x14ac:dyDescent="0.25">
      <c r="D51" s="21"/>
    </row>
    <row r="52" spans="2:4" ht="18" customHeight="1" x14ac:dyDescent="0.25">
      <c r="B52" s="13" t="s">
        <v>35</v>
      </c>
      <c r="D52" s="27">
        <f>SUM(D38:D50)/D29</f>
        <v>2.4170809064063838E-3</v>
      </c>
    </row>
    <row r="53" spans="2:4" ht="18" customHeight="1" x14ac:dyDescent="0.25">
      <c r="B53" s="13" t="s">
        <v>36</v>
      </c>
      <c r="D53" s="28">
        <v>3.0000000000000001E-3</v>
      </c>
    </row>
    <row r="54" spans="2:4" ht="18" customHeight="1" x14ac:dyDescent="0.25">
      <c r="B54" s="13" t="s">
        <v>37</v>
      </c>
      <c r="D54" s="27">
        <f>IFERROR(D53-D52,"")</f>
        <v>5.8291909359361625E-4</v>
      </c>
    </row>
    <row r="55" spans="2:4" ht="18" customHeight="1" x14ac:dyDescent="0.25">
      <c r="B55" s="13"/>
      <c r="D55" s="21"/>
    </row>
    <row r="56" spans="2:4" ht="18" customHeight="1" x14ac:dyDescent="0.25">
      <c r="B56" s="13" t="s">
        <v>38</v>
      </c>
      <c r="D56" s="21">
        <v>0</v>
      </c>
    </row>
    <row r="57" spans="2:4" ht="18" customHeight="1" x14ac:dyDescent="0.25">
      <c r="B57" s="13" t="s">
        <v>39</v>
      </c>
      <c r="D57" s="27">
        <f>IFERROR((SUM(D38:D50)-D56)/D29,0)</f>
        <v>2.4170809064063838E-3</v>
      </c>
    </row>
    <row r="58" spans="2:4" ht="18" customHeight="1" x14ac:dyDescent="0.25">
      <c r="B58" s="13"/>
      <c r="D58" s="21"/>
    </row>
    <row r="59" spans="2:4" ht="18" customHeight="1" x14ac:dyDescent="0.25">
      <c r="B59" s="16" t="s">
        <v>40</v>
      </c>
      <c r="D59" s="21"/>
    </row>
    <row r="60" spans="2:4" ht="18" customHeight="1" x14ac:dyDescent="0.25">
      <c r="B60" s="13" t="s">
        <v>41</v>
      </c>
      <c r="D60" s="29">
        <f>D25+SUM(D38:D50)-D56</f>
        <v>5470.0489695839988</v>
      </c>
    </row>
    <row r="61" spans="2:4" ht="18" customHeight="1" x14ac:dyDescent="0.25">
      <c r="B61" s="13"/>
      <c r="D61" s="21"/>
    </row>
    <row r="62" spans="2:4" ht="18" customHeight="1" x14ac:dyDescent="0.25">
      <c r="B62" s="13" t="s">
        <v>42</v>
      </c>
      <c r="D62" s="27">
        <f>IFERROR(D60/D27,0)</f>
        <v>2.844545273149686E-3</v>
      </c>
    </row>
    <row r="63" spans="2:4" ht="18" customHeight="1" x14ac:dyDescent="0.25">
      <c r="B63" s="13"/>
      <c r="D63" s="21"/>
    </row>
    <row r="64" spans="2:4" ht="18" customHeight="1" x14ac:dyDescent="0.25">
      <c r="B64" s="16" t="s">
        <v>43</v>
      </c>
      <c r="D64" s="21"/>
    </row>
    <row r="65" spans="2:4" ht="18" customHeight="1" x14ac:dyDescent="0.25">
      <c r="B65" s="13" t="s">
        <v>51</v>
      </c>
      <c r="D65" s="28">
        <v>3.0000000000000001E-3</v>
      </c>
    </row>
    <row r="66" spans="2:4" ht="18" customHeight="1" x14ac:dyDescent="0.25">
      <c r="B66" s="13" t="s">
        <v>45</v>
      </c>
      <c r="D66" s="21"/>
    </row>
    <row r="67" spans="2:4" ht="18" customHeight="1" x14ac:dyDescent="0.25">
      <c r="B67" s="13" t="s">
        <v>46</v>
      </c>
      <c r="D67" s="27">
        <f>IFERROR(D31+D65,"יש להשלים את סעיף 18")</f>
        <v>3.5041413292335906E-3</v>
      </c>
    </row>
  </sheetData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8E85-1B2B-4C85-A52E-E38B712C8AA7}">
  <sheetPr>
    <tabColor rgb="FF002060"/>
  </sheetPr>
  <dimension ref="B2:D67"/>
  <sheetViews>
    <sheetView showGridLines="0" rightToLeft="1" zoomScale="70" zoomScaleNormal="70" zoomScaleSheetLayoutView="90" workbookViewId="0">
      <selection activeCell="C17" sqref="C17"/>
    </sheetView>
  </sheetViews>
  <sheetFormatPr defaultColWidth="9.125" defaultRowHeight="15" x14ac:dyDescent="0.25"/>
  <cols>
    <col min="1" max="1" width="1.5" style="1" customWidth="1"/>
    <col min="2" max="2" width="5.75" style="2" customWidth="1"/>
    <col min="3" max="3" width="85.625" style="1" customWidth="1"/>
    <col min="4" max="4" width="10.5" style="3" customWidth="1"/>
    <col min="5" max="16384" width="9.125" style="1"/>
  </cols>
  <sheetData>
    <row r="2" spans="2:4" ht="18" customHeight="1" x14ac:dyDescent="0.3">
      <c r="B2" s="4" t="s">
        <v>52</v>
      </c>
      <c r="C2" s="5"/>
    </row>
    <row r="3" spans="2:4" ht="18" customHeight="1" x14ac:dyDescent="0.3">
      <c r="B3" s="6"/>
    </row>
    <row r="4" spans="2:4" ht="18" customHeight="1" x14ac:dyDescent="0.3">
      <c r="B4" s="7" t="s">
        <v>219</v>
      </c>
      <c r="C4" s="5"/>
      <c r="D4" s="8" t="s">
        <v>1</v>
      </c>
    </row>
    <row r="5" spans="2:4" ht="18" customHeight="1" x14ac:dyDescent="0.25">
      <c r="B5" s="9"/>
      <c r="C5" s="5"/>
      <c r="D5" s="10"/>
    </row>
    <row r="6" spans="2:4" ht="18" customHeight="1" x14ac:dyDescent="0.25">
      <c r="B6" s="19" t="s">
        <v>2</v>
      </c>
    </row>
    <row r="7" spans="2:4" ht="18" customHeight="1" x14ac:dyDescent="0.25">
      <c r="B7" s="13" t="s">
        <v>3</v>
      </c>
      <c r="D7" s="22">
        <f>SUM(D8:D9)</f>
        <v>26.458066220000006</v>
      </c>
    </row>
    <row r="8" spans="2:4" ht="18" customHeight="1" x14ac:dyDescent="0.25">
      <c r="C8" s="1" t="s">
        <v>4</v>
      </c>
      <c r="D8" s="21">
        <v>2.2948546899999998</v>
      </c>
    </row>
    <row r="9" spans="2:4" ht="18" customHeight="1" x14ac:dyDescent="0.25">
      <c r="C9" s="1" t="s">
        <v>5</v>
      </c>
      <c r="D9" s="21">
        <v>24.163211530000005</v>
      </c>
    </row>
    <row r="10" spans="2:4" ht="18" customHeight="1" x14ac:dyDescent="0.25">
      <c r="D10" s="21"/>
    </row>
    <row r="11" spans="2:4" ht="18" customHeight="1" x14ac:dyDescent="0.25">
      <c r="B11" s="13" t="s">
        <v>6</v>
      </c>
      <c r="D11" s="22">
        <f>SUM(D12:D13)</f>
        <v>0</v>
      </c>
    </row>
    <row r="12" spans="2:4" ht="18" customHeight="1" x14ac:dyDescent="0.25">
      <c r="C12" s="2" t="s">
        <v>7</v>
      </c>
      <c r="D12" s="21"/>
    </row>
    <row r="13" spans="2:4" ht="18" customHeight="1" x14ac:dyDescent="0.25">
      <c r="C13" s="2" t="s">
        <v>8</v>
      </c>
      <c r="D13" s="21">
        <v>0</v>
      </c>
    </row>
    <row r="14" spans="2:4" ht="18" customHeight="1" x14ac:dyDescent="0.25">
      <c r="C14" s="2"/>
      <c r="D14" s="21"/>
    </row>
    <row r="15" spans="2:4" ht="18" customHeight="1" x14ac:dyDescent="0.25">
      <c r="B15" s="13" t="s">
        <v>9</v>
      </c>
      <c r="D15" s="22">
        <v>0</v>
      </c>
    </row>
    <row r="16" spans="2:4" ht="18" customHeight="1" x14ac:dyDescent="0.25">
      <c r="C16" s="2" t="s">
        <v>10</v>
      </c>
      <c r="D16" s="21">
        <v>0</v>
      </c>
    </row>
    <row r="17" spans="2:4" ht="18" customHeight="1" x14ac:dyDescent="0.25">
      <c r="C17" s="2" t="s">
        <v>11</v>
      </c>
      <c r="D17" s="21">
        <v>0</v>
      </c>
    </row>
    <row r="18" spans="2:4" ht="18" customHeight="1" x14ac:dyDescent="0.25">
      <c r="D18" s="21"/>
    </row>
    <row r="19" spans="2:4" ht="18" customHeight="1" x14ac:dyDescent="0.25">
      <c r="B19" s="13" t="s">
        <v>12</v>
      </c>
      <c r="D19" s="21">
        <v>16.387</v>
      </c>
    </row>
    <row r="20" spans="2:4" ht="18" customHeight="1" x14ac:dyDescent="0.25">
      <c r="B20" s="13"/>
      <c r="D20" s="21"/>
    </row>
    <row r="21" spans="2:4" ht="18" customHeight="1" x14ac:dyDescent="0.25">
      <c r="B21" s="13" t="s">
        <v>13</v>
      </c>
      <c r="D21" s="21">
        <v>0</v>
      </c>
    </row>
    <row r="22" spans="2:4" ht="18" customHeight="1" x14ac:dyDescent="0.25">
      <c r="B22" s="13"/>
      <c r="D22" s="21"/>
    </row>
    <row r="23" spans="2:4" ht="18" customHeight="1" x14ac:dyDescent="0.25">
      <c r="B23" s="13" t="s">
        <v>14</v>
      </c>
      <c r="D23" s="21">
        <v>0</v>
      </c>
    </row>
    <row r="24" spans="2:4" ht="18" customHeight="1" x14ac:dyDescent="0.25">
      <c r="B24" s="13"/>
      <c r="D24" s="21"/>
    </row>
    <row r="25" spans="2:4" ht="18" customHeight="1" x14ac:dyDescent="0.25">
      <c r="B25" s="13" t="s">
        <v>50</v>
      </c>
      <c r="D25" s="21">
        <f>SUM(D7+D11+D15+D19+D21+D23)</f>
        <v>42.845066220000007</v>
      </c>
    </row>
    <row r="26" spans="2:4" ht="18" customHeight="1" x14ac:dyDescent="0.25">
      <c r="B26" s="13"/>
      <c r="D26" s="21"/>
    </row>
    <row r="27" spans="2:4" ht="18" customHeight="1" x14ac:dyDescent="0.25">
      <c r="B27" s="13" t="s">
        <v>16</v>
      </c>
      <c r="D27" s="21">
        <f>(D28+D29)/2</f>
        <v>78711.330370000011</v>
      </c>
    </row>
    <row r="28" spans="2:4" ht="18" customHeight="1" x14ac:dyDescent="0.25">
      <c r="C28" s="30" t="s">
        <v>17</v>
      </c>
      <c r="D28" s="21">
        <v>87252.503500000006</v>
      </c>
    </row>
    <row r="29" spans="2:4" ht="18" customHeight="1" x14ac:dyDescent="0.25">
      <c r="C29" s="30" t="s">
        <v>18</v>
      </c>
      <c r="D29" s="21">
        <v>70170.15724</v>
      </c>
    </row>
    <row r="30" spans="2:4" ht="18" customHeight="1" x14ac:dyDescent="0.25">
      <c r="D30" s="21"/>
    </row>
    <row r="31" spans="2:4" ht="18" customHeight="1" x14ac:dyDescent="0.25">
      <c r="B31" s="13" t="s">
        <v>19</v>
      </c>
      <c r="D31" s="31">
        <f>IFERROR(D25/D27,0)</f>
        <v>5.4433162314240281E-4</v>
      </c>
    </row>
    <row r="32" spans="2:4" ht="18" customHeight="1" x14ac:dyDescent="0.25">
      <c r="B32" s="13"/>
      <c r="D32" s="21"/>
    </row>
    <row r="33" spans="2:4" ht="18" customHeight="1" x14ac:dyDescent="0.25">
      <c r="B33" s="9" t="s">
        <v>20</v>
      </c>
      <c r="D33" s="21"/>
    </row>
    <row r="34" spans="2:4" ht="18" customHeight="1" x14ac:dyDescent="0.25">
      <c r="B34" s="13" t="s">
        <v>21</v>
      </c>
      <c r="D34" s="21">
        <v>12.756768386813317</v>
      </c>
    </row>
    <row r="35" spans="2:4" ht="18" customHeight="1" x14ac:dyDescent="0.25">
      <c r="B35" s="13"/>
      <c r="D35" s="21"/>
    </row>
    <row r="36" spans="2:4" ht="18" customHeight="1" x14ac:dyDescent="0.25">
      <c r="B36" s="16" t="s">
        <v>20</v>
      </c>
      <c r="D36" s="21"/>
    </row>
    <row r="37" spans="2:4" ht="18" customHeight="1" x14ac:dyDescent="0.25">
      <c r="B37" s="13" t="s">
        <v>22</v>
      </c>
      <c r="D37" s="21">
        <f>SUM(D38:D50)</f>
        <v>20.091710534000004</v>
      </c>
    </row>
    <row r="38" spans="2:4" ht="18" customHeight="1" x14ac:dyDescent="0.25">
      <c r="C38" s="13" t="s">
        <v>23</v>
      </c>
      <c r="D38" s="21">
        <v>0</v>
      </c>
    </row>
    <row r="39" spans="2:4" ht="18" customHeight="1" x14ac:dyDescent="0.25">
      <c r="C39" s="13" t="s">
        <v>24</v>
      </c>
      <c r="D39" s="21">
        <v>3.7672936960000003</v>
      </c>
    </row>
    <row r="40" spans="2:4" ht="18" customHeight="1" x14ac:dyDescent="0.25">
      <c r="C40" s="13" t="s">
        <v>25</v>
      </c>
      <c r="D40" s="21">
        <v>0</v>
      </c>
    </row>
    <row r="41" spans="2:4" ht="18" customHeight="1" x14ac:dyDescent="0.25">
      <c r="C41" s="13" t="s">
        <v>26</v>
      </c>
      <c r="D41" s="21">
        <v>0</v>
      </c>
    </row>
    <row r="42" spans="2:4" ht="18" customHeight="1" x14ac:dyDescent="0.25">
      <c r="C42" s="13" t="s">
        <v>27</v>
      </c>
      <c r="D42" s="21">
        <v>3.6196362359999976</v>
      </c>
    </row>
    <row r="43" spans="2:4" ht="18" customHeight="1" x14ac:dyDescent="0.25">
      <c r="C43" s="13" t="s">
        <v>28</v>
      </c>
      <c r="D43" s="21">
        <v>0</v>
      </c>
    </row>
    <row r="44" spans="2:4" ht="18" customHeight="1" x14ac:dyDescent="0.25">
      <c r="C44" s="13" t="s">
        <v>29</v>
      </c>
      <c r="D44" s="21">
        <v>11.869642988000006</v>
      </c>
    </row>
    <row r="45" spans="2:4" ht="18" customHeight="1" x14ac:dyDescent="0.25">
      <c r="C45" s="13" t="s">
        <v>30</v>
      </c>
      <c r="D45" s="21">
        <v>0</v>
      </c>
    </row>
    <row r="46" spans="2:4" ht="18" customHeight="1" x14ac:dyDescent="0.25">
      <c r="C46" s="1" t="s">
        <v>31</v>
      </c>
      <c r="D46" s="21">
        <v>0</v>
      </c>
    </row>
    <row r="47" spans="2:4" ht="18" customHeight="1" x14ac:dyDescent="0.25">
      <c r="C47" s="1" t="s">
        <v>32</v>
      </c>
      <c r="D47" s="21">
        <v>0</v>
      </c>
    </row>
    <row r="48" spans="2:4" ht="18" customHeight="1" x14ac:dyDescent="0.25">
      <c r="C48" s="1" t="s">
        <v>33</v>
      </c>
      <c r="D48" s="21">
        <v>0.83513761399999931</v>
      </c>
    </row>
    <row r="49" spans="2:4" ht="18" customHeight="1" x14ac:dyDescent="0.25">
      <c r="C49" s="1" t="s">
        <v>32</v>
      </c>
      <c r="D49" s="21">
        <v>0</v>
      </c>
    </row>
    <row r="50" spans="2:4" ht="18" customHeight="1" x14ac:dyDescent="0.25">
      <c r="C50" s="1" t="s">
        <v>34</v>
      </c>
      <c r="D50" s="21">
        <v>0</v>
      </c>
    </row>
    <row r="51" spans="2:4" ht="18" customHeight="1" x14ac:dyDescent="0.25">
      <c r="D51" s="21"/>
    </row>
    <row r="52" spans="2:4" ht="18" customHeight="1" x14ac:dyDescent="0.25">
      <c r="B52" s="13" t="s">
        <v>35</v>
      </c>
      <c r="D52" s="31">
        <f>SUM(D38:D50)/D29</f>
        <v>2.8632842399484989E-4</v>
      </c>
    </row>
    <row r="53" spans="2:4" ht="18" customHeight="1" x14ac:dyDescent="0.25">
      <c r="B53" s="13" t="s">
        <v>36</v>
      </c>
      <c r="D53" s="28">
        <v>5.0000000000000001E-4</v>
      </c>
    </row>
    <row r="54" spans="2:4" ht="18" customHeight="1" x14ac:dyDescent="0.25">
      <c r="B54" s="13" t="s">
        <v>37</v>
      </c>
      <c r="D54" s="31">
        <f>IFERROR(D53-D52,"")</f>
        <v>2.1367157600515012E-4</v>
      </c>
    </row>
    <row r="55" spans="2:4" ht="18" customHeight="1" x14ac:dyDescent="0.25">
      <c r="B55" s="13"/>
      <c r="D55" s="21"/>
    </row>
    <row r="56" spans="2:4" ht="18" customHeight="1" x14ac:dyDescent="0.25">
      <c r="B56" s="13" t="s">
        <v>38</v>
      </c>
      <c r="D56" s="21">
        <v>0</v>
      </c>
    </row>
    <row r="57" spans="2:4" ht="18" customHeight="1" x14ac:dyDescent="0.25">
      <c r="B57" s="13" t="s">
        <v>39</v>
      </c>
      <c r="D57" s="31">
        <f>IFERROR((SUM(D38:D50)-D56)/D29,0)</f>
        <v>2.8632842399484989E-4</v>
      </c>
    </row>
    <row r="58" spans="2:4" ht="18" customHeight="1" x14ac:dyDescent="0.25">
      <c r="B58" s="13"/>
      <c r="D58" s="21"/>
    </row>
    <row r="59" spans="2:4" ht="18" customHeight="1" x14ac:dyDescent="0.25">
      <c r="B59" s="16" t="s">
        <v>40</v>
      </c>
      <c r="D59" s="21"/>
    </row>
    <row r="60" spans="2:4" ht="18" customHeight="1" x14ac:dyDescent="0.25">
      <c r="B60" s="13" t="s">
        <v>41</v>
      </c>
      <c r="D60" s="32">
        <f>D25+SUM(D38:D50)-D56</f>
        <v>62.936776754000007</v>
      </c>
    </row>
    <row r="61" spans="2:4" ht="18" customHeight="1" x14ac:dyDescent="0.25">
      <c r="B61" s="13"/>
      <c r="D61" s="21"/>
    </row>
    <row r="62" spans="2:4" ht="18" customHeight="1" x14ac:dyDescent="0.25">
      <c r="B62" s="13" t="s">
        <v>42</v>
      </c>
      <c r="D62" s="31">
        <f>IFERROR(D60/D27,0)</f>
        <v>7.9958979803989813E-4</v>
      </c>
    </row>
    <row r="63" spans="2:4" ht="18" customHeight="1" x14ac:dyDescent="0.25">
      <c r="B63" s="13"/>
      <c r="D63" s="21"/>
    </row>
    <row r="64" spans="2:4" ht="18" customHeight="1" x14ac:dyDescent="0.25">
      <c r="B64" s="16" t="s">
        <v>43</v>
      </c>
      <c r="D64" s="21"/>
    </row>
    <row r="65" spans="2:4" ht="18" customHeight="1" x14ac:dyDescent="0.25">
      <c r="B65" s="13" t="s">
        <v>51</v>
      </c>
      <c r="D65" s="28">
        <v>5.9999999999999995E-4</v>
      </c>
    </row>
    <row r="66" spans="2:4" ht="18" customHeight="1" x14ac:dyDescent="0.25">
      <c r="B66" s="13" t="s">
        <v>45</v>
      </c>
      <c r="D66" s="21"/>
    </row>
    <row r="67" spans="2:4" ht="18" customHeight="1" x14ac:dyDescent="0.25">
      <c r="B67" s="13" t="s">
        <v>46</v>
      </c>
      <c r="D67" s="31">
        <f>IFERROR(D31+D65,"יש להשלים את סעיף 18")</f>
        <v>1.1443316231424029E-3</v>
      </c>
    </row>
  </sheetData>
  <pageMargins left="0.7" right="0.7" top="0.75" bottom="0.75" header="0.3" footer="0.3"/>
  <pageSetup paperSize="9" scale="76" orientation="portrait" r:id="rId1"/>
  <rowBreaks count="1" manualBreakCount="1"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F6A9-D863-4AB0-A4F5-8F54A3E2DAB7}">
  <sheetPr>
    <tabColor rgb="FF002060"/>
  </sheetPr>
  <dimension ref="B2:D67"/>
  <sheetViews>
    <sheetView showGridLines="0" rightToLeft="1" zoomScale="98" zoomScaleNormal="98" zoomScaleSheetLayoutView="100" workbookViewId="0">
      <selection activeCell="C13" sqref="C13"/>
    </sheetView>
  </sheetViews>
  <sheetFormatPr defaultColWidth="9.125" defaultRowHeight="15" x14ac:dyDescent="0.25"/>
  <cols>
    <col min="1" max="1" width="1.75" style="1" customWidth="1"/>
    <col min="2" max="2" width="5.75" style="2" customWidth="1"/>
    <col min="3" max="3" width="85.375" style="1" customWidth="1"/>
    <col min="4" max="4" width="10.375" style="3" customWidth="1"/>
    <col min="5" max="16384" width="9.125" style="1"/>
  </cols>
  <sheetData>
    <row r="2" spans="2:4" ht="18" customHeight="1" x14ac:dyDescent="0.3">
      <c r="B2" s="4" t="s">
        <v>53</v>
      </c>
      <c r="C2" s="5"/>
    </row>
    <row r="3" spans="2:4" ht="18" customHeight="1" x14ac:dyDescent="0.3">
      <c r="B3" s="6"/>
    </row>
    <row r="4" spans="2:4" ht="18" customHeight="1" x14ac:dyDescent="0.3">
      <c r="B4" s="7" t="s">
        <v>219</v>
      </c>
      <c r="C4" s="5"/>
      <c r="D4" s="8" t="s">
        <v>1</v>
      </c>
    </row>
    <row r="5" spans="2:4" ht="18" customHeight="1" x14ac:dyDescent="0.25">
      <c r="B5" s="9"/>
      <c r="C5" s="5"/>
      <c r="D5" s="10"/>
    </row>
    <row r="6" spans="2:4" ht="18" customHeight="1" x14ac:dyDescent="0.25">
      <c r="B6" s="19" t="s">
        <v>2</v>
      </c>
    </row>
    <row r="7" spans="2:4" ht="18" customHeight="1" x14ac:dyDescent="0.25">
      <c r="B7" s="13" t="s">
        <v>3</v>
      </c>
      <c r="D7" s="22">
        <f>SUM(D8:D9)</f>
        <v>26.720364626999999</v>
      </c>
    </row>
    <row r="8" spans="2:4" ht="18" customHeight="1" x14ac:dyDescent="0.25">
      <c r="C8" s="1" t="s">
        <v>4</v>
      </c>
      <c r="D8" s="21">
        <v>2.1164461699999997</v>
      </c>
    </row>
    <row r="9" spans="2:4" ht="18" customHeight="1" x14ac:dyDescent="0.25">
      <c r="C9" s="1" t="s">
        <v>5</v>
      </c>
      <c r="D9" s="21">
        <v>24.603918456999999</v>
      </c>
    </row>
    <row r="10" spans="2:4" ht="18" customHeight="1" x14ac:dyDescent="0.25">
      <c r="D10" s="21"/>
    </row>
    <row r="11" spans="2:4" ht="18" customHeight="1" x14ac:dyDescent="0.25">
      <c r="B11" s="13" t="s">
        <v>6</v>
      </c>
      <c r="D11" s="22">
        <f>SUM(D12:D13)</f>
        <v>0</v>
      </c>
    </row>
    <row r="12" spans="2:4" ht="18" customHeight="1" x14ac:dyDescent="0.25">
      <c r="C12" s="2" t="s">
        <v>7</v>
      </c>
      <c r="D12" s="21"/>
    </row>
    <row r="13" spans="2:4" ht="18" customHeight="1" x14ac:dyDescent="0.25">
      <c r="C13" s="2" t="s">
        <v>8</v>
      </c>
      <c r="D13" s="21">
        <v>0</v>
      </c>
    </row>
    <row r="14" spans="2:4" ht="18" customHeight="1" x14ac:dyDescent="0.25">
      <c r="C14" s="2"/>
      <c r="D14" s="21"/>
    </row>
    <row r="15" spans="2:4" ht="18" customHeight="1" x14ac:dyDescent="0.25">
      <c r="B15" s="13" t="s">
        <v>9</v>
      </c>
      <c r="D15" s="22">
        <v>0</v>
      </c>
    </row>
    <row r="16" spans="2:4" ht="18" customHeight="1" x14ac:dyDescent="0.25">
      <c r="C16" s="2" t="s">
        <v>10</v>
      </c>
      <c r="D16" s="21">
        <v>0</v>
      </c>
    </row>
    <row r="17" spans="2:4" ht="18" customHeight="1" x14ac:dyDescent="0.25">
      <c r="C17" s="2" t="s">
        <v>11</v>
      </c>
      <c r="D17" s="21">
        <v>0</v>
      </c>
    </row>
    <row r="18" spans="2:4" ht="18" customHeight="1" x14ac:dyDescent="0.25">
      <c r="D18" s="21"/>
    </row>
    <row r="19" spans="2:4" ht="18" customHeight="1" x14ac:dyDescent="0.25">
      <c r="B19" s="13" t="s">
        <v>12</v>
      </c>
      <c r="D19" s="21">
        <v>14.010999999999999</v>
      </c>
    </row>
    <row r="20" spans="2:4" ht="18" customHeight="1" x14ac:dyDescent="0.25">
      <c r="B20" s="13"/>
      <c r="D20" s="21"/>
    </row>
    <row r="21" spans="2:4" ht="18" customHeight="1" x14ac:dyDescent="0.25">
      <c r="B21" s="13" t="s">
        <v>13</v>
      </c>
      <c r="D21" s="21">
        <v>0</v>
      </c>
    </row>
    <row r="22" spans="2:4" ht="18" customHeight="1" x14ac:dyDescent="0.25">
      <c r="B22" s="13"/>
      <c r="D22" s="21"/>
    </row>
    <row r="23" spans="2:4" ht="18" customHeight="1" x14ac:dyDescent="0.25">
      <c r="B23" s="13" t="s">
        <v>14</v>
      </c>
      <c r="D23" s="21">
        <v>0</v>
      </c>
    </row>
    <row r="24" spans="2:4" ht="18" customHeight="1" x14ac:dyDescent="0.25">
      <c r="B24" s="13"/>
      <c r="D24" s="21"/>
    </row>
    <row r="25" spans="2:4" ht="18" customHeight="1" x14ac:dyDescent="0.25">
      <c r="B25" s="13" t="s">
        <v>50</v>
      </c>
      <c r="D25" s="21">
        <f>SUM(D7+D11+D15+D19+D21+D23)</f>
        <v>40.731364626999998</v>
      </c>
    </row>
    <row r="26" spans="2:4" ht="18" customHeight="1" x14ac:dyDescent="0.25">
      <c r="B26" s="13"/>
      <c r="D26" s="21"/>
    </row>
    <row r="27" spans="2:4" ht="18" customHeight="1" x14ac:dyDescent="0.25">
      <c r="B27" s="13" t="s">
        <v>16</v>
      </c>
      <c r="D27" s="21">
        <f>(D28+D29)/2</f>
        <v>96875.039684999996</v>
      </c>
    </row>
    <row r="28" spans="2:4" ht="18" customHeight="1" x14ac:dyDescent="0.25">
      <c r="C28" s="26" t="s">
        <v>17</v>
      </c>
      <c r="D28" s="21">
        <v>101487.40383</v>
      </c>
    </row>
    <row r="29" spans="2:4" ht="18" customHeight="1" x14ac:dyDescent="0.25">
      <c r="C29" s="26" t="s">
        <v>18</v>
      </c>
      <c r="D29" s="21">
        <v>92262.675540000011</v>
      </c>
    </row>
    <row r="30" spans="2:4" ht="18" customHeight="1" x14ac:dyDescent="0.25">
      <c r="D30" s="21"/>
    </row>
    <row r="31" spans="2:4" ht="18" customHeight="1" x14ac:dyDescent="0.25">
      <c r="B31" s="13" t="s">
        <v>19</v>
      </c>
      <c r="D31" s="31">
        <f>IFERROR(D25/D27,0)</f>
        <v>4.2045262391058187E-4</v>
      </c>
    </row>
    <row r="32" spans="2:4" ht="18" customHeight="1" x14ac:dyDescent="0.25">
      <c r="B32" s="13"/>
      <c r="D32" s="21"/>
    </row>
    <row r="33" spans="2:4" ht="18" customHeight="1" x14ac:dyDescent="0.25">
      <c r="B33" s="9" t="s">
        <v>20</v>
      </c>
      <c r="D33" s="21"/>
    </row>
    <row r="34" spans="2:4" ht="18" customHeight="1" x14ac:dyDescent="0.25">
      <c r="B34" s="13" t="s">
        <v>21</v>
      </c>
      <c r="D34" s="21">
        <v>3.9554278388610236</v>
      </c>
    </row>
    <row r="35" spans="2:4" ht="18" customHeight="1" x14ac:dyDescent="0.25">
      <c r="B35" s="13"/>
      <c r="D35" s="21"/>
    </row>
    <row r="36" spans="2:4" ht="18" customHeight="1" x14ac:dyDescent="0.25">
      <c r="B36" s="16" t="s">
        <v>20</v>
      </c>
      <c r="D36" s="21"/>
    </row>
    <row r="37" spans="2:4" ht="18" customHeight="1" x14ac:dyDescent="0.25">
      <c r="B37" s="13" t="s">
        <v>22</v>
      </c>
      <c r="D37" s="21">
        <f>SUM(D38:D50)</f>
        <v>15.403214456000009</v>
      </c>
    </row>
    <row r="38" spans="2:4" ht="18" customHeight="1" x14ac:dyDescent="0.25">
      <c r="C38" s="13" t="s">
        <v>23</v>
      </c>
      <c r="D38" s="21">
        <v>0</v>
      </c>
    </row>
    <row r="39" spans="2:4" ht="18" customHeight="1" x14ac:dyDescent="0.25">
      <c r="C39" s="13" t="s">
        <v>24</v>
      </c>
      <c r="D39" s="21">
        <v>2.0155184400000001</v>
      </c>
    </row>
    <row r="40" spans="2:4" ht="18" customHeight="1" x14ac:dyDescent="0.25">
      <c r="C40" s="13" t="s">
        <v>25</v>
      </c>
      <c r="D40" s="21">
        <v>0</v>
      </c>
    </row>
    <row r="41" spans="2:4" ht="18" customHeight="1" x14ac:dyDescent="0.25">
      <c r="C41" s="13" t="s">
        <v>26</v>
      </c>
      <c r="D41" s="21">
        <v>0</v>
      </c>
    </row>
    <row r="42" spans="2:4" ht="18" customHeight="1" x14ac:dyDescent="0.25">
      <c r="C42" s="13" t="s">
        <v>27</v>
      </c>
      <c r="D42" s="21">
        <v>1.2206361870000004</v>
      </c>
    </row>
    <row r="43" spans="2:4" ht="18" customHeight="1" x14ac:dyDescent="0.25">
      <c r="C43" s="13" t="s">
        <v>28</v>
      </c>
      <c r="D43" s="21">
        <v>0</v>
      </c>
    </row>
    <row r="44" spans="2:4" ht="18" customHeight="1" x14ac:dyDescent="0.25">
      <c r="C44" s="13" t="s">
        <v>29</v>
      </c>
      <c r="D44" s="21">
        <v>11.185406832000011</v>
      </c>
    </row>
    <row r="45" spans="2:4" ht="18" customHeight="1" x14ac:dyDescent="0.25">
      <c r="C45" s="13" t="s">
        <v>30</v>
      </c>
      <c r="D45" s="21">
        <v>0</v>
      </c>
    </row>
    <row r="46" spans="2:4" ht="18" customHeight="1" x14ac:dyDescent="0.25">
      <c r="C46" s="1" t="s">
        <v>31</v>
      </c>
      <c r="D46" s="21">
        <v>0</v>
      </c>
    </row>
    <row r="47" spans="2:4" ht="18" customHeight="1" x14ac:dyDescent="0.25">
      <c r="C47" s="1" t="s">
        <v>32</v>
      </c>
      <c r="D47" s="21">
        <v>0</v>
      </c>
    </row>
    <row r="48" spans="2:4" ht="18" customHeight="1" x14ac:dyDescent="0.25">
      <c r="C48" s="1" t="s">
        <v>33</v>
      </c>
      <c r="D48" s="21">
        <v>0.98165299699999964</v>
      </c>
    </row>
    <row r="49" spans="2:4" ht="18" customHeight="1" x14ac:dyDescent="0.25">
      <c r="C49" s="1" t="s">
        <v>32</v>
      </c>
      <c r="D49" s="21">
        <v>0</v>
      </c>
    </row>
    <row r="50" spans="2:4" ht="18" customHeight="1" x14ac:dyDescent="0.25">
      <c r="C50" s="1" t="s">
        <v>34</v>
      </c>
      <c r="D50" s="21">
        <v>0</v>
      </c>
    </row>
    <row r="51" spans="2:4" ht="18" customHeight="1" x14ac:dyDescent="0.25">
      <c r="D51" s="21"/>
    </row>
    <row r="52" spans="2:4" ht="18" customHeight="1" x14ac:dyDescent="0.25">
      <c r="B52" s="13" t="s">
        <v>35</v>
      </c>
      <c r="D52" s="31">
        <f>SUM(D38:D50)/D29</f>
        <v>1.669495748507968E-4</v>
      </c>
    </row>
    <row r="53" spans="2:4" ht="18" customHeight="1" x14ac:dyDescent="0.25">
      <c r="B53" s="13" t="s">
        <v>36</v>
      </c>
      <c r="D53" s="28">
        <v>5.0000000000000001E-4</v>
      </c>
    </row>
    <row r="54" spans="2:4" ht="18" customHeight="1" x14ac:dyDescent="0.25">
      <c r="B54" s="13" t="s">
        <v>37</v>
      </c>
      <c r="D54" s="31">
        <f>IFERROR(D53-D52,"")</f>
        <v>3.3305042514920321E-4</v>
      </c>
    </row>
    <row r="55" spans="2:4" ht="18" customHeight="1" x14ac:dyDescent="0.25">
      <c r="B55" s="13"/>
      <c r="D55" s="21"/>
    </row>
    <row r="56" spans="2:4" ht="18" customHeight="1" x14ac:dyDescent="0.25">
      <c r="B56" s="13" t="s">
        <v>38</v>
      </c>
      <c r="D56" s="21">
        <v>0</v>
      </c>
    </row>
    <row r="57" spans="2:4" ht="18" customHeight="1" x14ac:dyDescent="0.25">
      <c r="B57" s="13" t="s">
        <v>39</v>
      </c>
      <c r="D57" s="31">
        <f>IFERROR((SUM(D38:D50)-D56)/D29,0)</f>
        <v>1.669495748507968E-4</v>
      </c>
    </row>
    <row r="58" spans="2:4" ht="18" customHeight="1" x14ac:dyDescent="0.25">
      <c r="B58" s="13"/>
      <c r="D58" s="21"/>
    </row>
    <row r="59" spans="2:4" ht="18" customHeight="1" x14ac:dyDescent="0.25">
      <c r="B59" s="16" t="s">
        <v>40</v>
      </c>
      <c r="D59" s="21"/>
    </row>
    <row r="60" spans="2:4" ht="18" customHeight="1" x14ac:dyDescent="0.25">
      <c r="B60" s="13" t="s">
        <v>41</v>
      </c>
      <c r="D60" s="32">
        <f>D25+SUM(D38:D50)-D56</f>
        <v>56.134579083000006</v>
      </c>
    </row>
    <row r="61" spans="2:4" ht="18" customHeight="1" x14ac:dyDescent="0.25">
      <c r="B61" s="13"/>
      <c r="D61" s="21"/>
    </row>
    <row r="62" spans="2:4" ht="18" customHeight="1" x14ac:dyDescent="0.25">
      <c r="B62" s="13" t="s">
        <v>42</v>
      </c>
      <c r="D62" s="31">
        <f>IFERROR(D60/D27,0)</f>
        <v>5.7945348219239816E-4</v>
      </c>
    </row>
    <row r="63" spans="2:4" ht="18" customHeight="1" x14ac:dyDescent="0.25">
      <c r="B63" s="13"/>
      <c r="D63" s="21"/>
    </row>
    <row r="64" spans="2:4" ht="18" customHeight="1" x14ac:dyDescent="0.25">
      <c r="B64" s="16" t="s">
        <v>43</v>
      </c>
      <c r="D64" s="21"/>
    </row>
    <row r="65" spans="2:4" ht="18" customHeight="1" x14ac:dyDescent="0.25">
      <c r="B65" s="13" t="s">
        <v>51</v>
      </c>
      <c r="D65" s="28">
        <v>5.0000000000000001E-4</v>
      </c>
    </row>
    <row r="66" spans="2:4" ht="18" customHeight="1" x14ac:dyDescent="0.25">
      <c r="B66" s="13" t="s">
        <v>54</v>
      </c>
      <c r="D66" s="21"/>
    </row>
    <row r="67" spans="2:4" ht="18" customHeight="1" x14ac:dyDescent="0.25">
      <c r="B67" s="13" t="s">
        <v>46</v>
      </c>
      <c r="D67" s="31">
        <f>IFERROR(D31+D65,"יש להשלים את סעיף 18")</f>
        <v>9.2045262391058182E-4</v>
      </c>
    </row>
  </sheetData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8C7E-F4AF-4EC2-AEE3-3076A0BDC558}">
  <sheetPr>
    <tabColor rgb="FF002060"/>
  </sheetPr>
  <dimension ref="B2:H67"/>
  <sheetViews>
    <sheetView showGridLines="0" rightToLeft="1" zoomScale="80" zoomScaleNormal="80" zoomScaleSheetLayoutView="90" workbookViewId="0">
      <selection activeCell="D44" sqref="D44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6.625" style="1" customWidth="1"/>
    <col min="4" max="4" width="12.25" style="3" customWidth="1"/>
    <col min="5" max="5" width="11.25" style="1" hidden="1" customWidth="1"/>
    <col min="6" max="8" width="9.125" style="1" hidden="1" customWidth="1"/>
    <col min="9" max="16384" width="9.125" style="1"/>
  </cols>
  <sheetData>
    <row r="2" spans="2:4" ht="18" customHeight="1" x14ac:dyDescent="0.3">
      <c r="B2" s="4" t="s">
        <v>55</v>
      </c>
      <c r="C2" s="5"/>
    </row>
    <row r="3" spans="2:4" ht="18" customHeight="1" x14ac:dyDescent="0.3">
      <c r="B3" s="6"/>
    </row>
    <row r="4" spans="2:4" ht="18" customHeight="1" x14ac:dyDescent="0.3">
      <c r="B4" s="7" t="s">
        <v>219</v>
      </c>
      <c r="C4" s="5"/>
      <c r="D4" s="8" t="s">
        <v>1</v>
      </c>
    </row>
    <row r="5" spans="2:4" ht="18" customHeight="1" x14ac:dyDescent="0.25">
      <c r="B5" s="9"/>
      <c r="C5" s="5"/>
      <c r="D5" s="10"/>
    </row>
    <row r="6" spans="2:4" ht="18" customHeight="1" x14ac:dyDescent="0.25">
      <c r="B6" s="19" t="s">
        <v>2</v>
      </c>
    </row>
    <row r="7" spans="2:4" ht="18" customHeight="1" x14ac:dyDescent="0.25">
      <c r="B7" s="13" t="s">
        <v>3</v>
      </c>
      <c r="D7" s="22">
        <f>SUM(D8:D9)</f>
        <v>4.9139530900000006</v>
      </c>
    </row>
    <row r="8" spans="2:4" ht="18" customHeight="1" x14ac:dyDescent="0.25">
      <c r="C8" s="1" t="s">
        <v>4</v>
      </c>
      <c r="D8" s="33">
        <v>7.2660000000000002E-2</v>
      </c>
    </row>
    <row r="9" spans="2:4" ht="18" customHeight="1" x14ac:dyDescent="0.25">
      <c r="C9" s="1" t="s">
        <v>5</v>
      </c>
      <c r="D9" s="33">
        <v>4.8412930900000006</v>
      </c>
    </row>
    <row r="10" spans="2:4" ht="18" customHeight="1" x14ac:dyDescent="0.25">
      <c r="D10" s="21"/>
    </row>
    <row r="11" spans="2:4" ht="18" customHeight="1" x14ac:dyDescent="0.25">
      <c r="B11" s="13" t="s">
        <v>6</v>
      </c>
      <c r="D11" s="22">
        <f>SUM(D12:D13)</f>
        <v>0</v>
      </c>
    </row>
    <row r="12" spans="2:4" ht="18" customHeight="1" x14ac:dyDescent="0.25">
      <c r="C12" s="2" t="s">
        <v>7</v>
      </c>
      <c r="D12" s="33">
        <v>0</v>
      </c>
    </row>
    <row r="13" spans="2:4" ht="18" customHeight="1" x14ac:dyDescent="0.25">
      <c r="C13" s="2" t="s">
        <v>8</v>
      </c>
      <c r="D13" s="33">
        <v>0</v>
      </c>
    </row>
    <row r="14" spans="2:4" ht="18" customHeight="1" x14ac:dyDescent="0.25">
      <c r="C14" s="2"/>
      <c r="D14" s="33"/>
    </row>
    <row r="15" spans="2:4" ht="18" customHeight="1" x14ac:dyDescent="0.25">
      <c r="B15" s="13" t="s">
        <v>9</v>
      </c>
      <c r="D15" s="22">
        <v>0</v>
      </c>
    </row>
    <row r="16" spans="2:4" ht="18" customHeight="1" x14ac:dyDescent="0.25">
      <c r="C16" s="2" t="s">
        <v>10</v>
      </c>
      <c r="D16" s="33">
        <v>0</v>
      </c>
    </row>
    <row r="17" spans="2:4" ht="18" customHeight="1" x14ac:dyDescent="0.25">
      <c r="C17" s="2" t="s">
        <v>11</v>
      </c>
      <c r="D17" s="33">
        <v>0</v>
      </c>
    </row>
    <row r="18" spans="2:4" ht="18" customHeight="1" x14ac:dyDescent="0.25">
      <c r="D18" s="21"/>
    </row>
    <row r="19" spans="2:4" ht="18" customHeight="1" x14ac:dyDescent="0.25">
      <c r="B19" s="13" t="s">
        <v>12</v>
      </c>
      <c r="D19" s="33">
        <v>0</v>
      </c>
    </row>
    <row r="20" spans="2:4" ht="18" customHeight="1" x14ac:dyDescent="0.25">
      <c r="B20" s="13"/>
      <c r="D20" s="21"/>
    </row>
    <row r="21" spans="2:4" ht="18" customHeight="1" x14ac:dyDescent="0.25">
      <c r="B21" s="13" t="s">
        <v>13</v>
      </c>
      <c r="D21" s="21">
        <v>0</v>
      </c>
    </row>
    <row r="22" spans="2:4" ht="18" customHeight="1" x14ac:dyDescent="0.25">
      <c r="B22" s="13"/>
      <c r="D22" s="21"/>
    </row>
    <row r="23" spans="2:4" ht="18" customHeight="1" x14ac:dyDescent="0.25">
      <c r="B23" s="13" t="s">
        <v>14</v>
      </c>
      <c r="D23" s="21">
        <v>0</v>
      </c>
    </row>
    <row r="24" spans="2:4" ht="18" customHeight="1" x14ac:dyDescent="0.25">
      <c r="B24" s="13"/>
      <c r="D24" s="21"/>
    </row>
    <row r="25" spans="2:4" ht="18" customHeight="1" x14ac:dyDescent="0.25">
      <c r="B25" s="13" t="s">
        <v>50</v>
      </c>
      <c r="D25" s="21">
        <f>SUM(D7+D11+D15+D19+D21+D23)</f>
        <v>4.9139530900000006</v>
      </c>
    </row>
    <row r="26" spans="2:4" ht="18" customHeight="1" x14ac:dyDescent="0.25">
      <c r="B26" s="13"/>
      <c r="D26" s="21"/>
    </row>
    <row r="27" spans="2:4" ht="18" customHeight="1" x14ac:dyDescent="0.25">
      <c r="B27" s="13" t="s">
        <v>16</v>
      </c>
      <c r="D27" s="21">
        <f>(D28+D29)/2</f>
        <v>22336.780740000002</v>
      </c>
    </row>
    <row r="28" spans="2:4" ht="18" customHeight="1" x14ac:dyDescent="0.25">
      <c r="C28" s="26" t="s">
        <v>17</v>
      </c>
      <c r="D28" s="33">
        <v>22164.58195</v>
      </c>
    </row>
    <row r="29" spans="2:4" ht="18" customHeight="1" x14ac:dyDescent="0.25">
      <c r="C29" s="1" t="s">
        <v>18</v>
      </c>
      <c r="D29" s="33">
        <v>22508.979530000001</v>
      </c>
    </row>
    <row r="30" spans="2:4" ht="18" customHeight="1" x14ac:dyDescent="0.25">
      <c r="D30" s="21"/>
    </row>
    <row r="31" spans="2:4" ht="18" customHeight="1" x14ac:dyDescent="0.25">
      <c r="B31" s="13" t="s">
        <v>19</v>
      </c>
      <c r="D31" s="31">
        <f>IFERROR(D25/D27,0)</f>
        <v>2.1999379172846732E-4</v>
      </c>
    </row>
    <row r="32" spans="2:4" ht="18" customHeight="1" x14ac:dyDescent="0.25">
      <c r="B32" s="13"/>
      <c r="D32" s="21"/>
    </row>
    <row r="33" spans="2:4" ht="18" customHeight="1" x14ac:dyDescent="0.25">
      <c r="B33" s="9" t="s">
        <v>20</v>
      </c>
      <c r="D33" s="21"/>
    </row>
    <row r="34" spans="2:4" ht="18" customHeight="1" x14ac:dyDescent="0.25">
      <c r="B34" s="13" t="s">
        <v>21</v>
      </c>
      <c r="D34" s="21">
        <v>3.9554278388610236</v>
      </c>
    </row>
    <row r="35" spans="2:4" ht="18" customHeight="1" x14ac:dyDescent="0.25">
      <c r="B35" s="13"/>
      <c r="D35" s="21"/>
    </row>
    <row r="36" spans="2:4" ht="18" customHeight="1" x14ac:dyDescent="0.25">
      <c r="B36" s="16" t="s">
        <v>20</v>
      </c>
      <c r="D36" s="21"/>
    </row>
    <row r="37" spans="2:4" ht="18" customHeight="1" x14ac:dyDescent="0.25">
      <c r="B37" s="13" t="s">
        <v>22</v>
      </c>
      <c r="D37" s="21">
        <f>SUM(D38:D50)</f>
        <v>0</v>
      </c>
    </row>
    <row r="38" spans="2:4" ht="18" customHeight="1" x14ac:dyDescent="0.25">
      <c r="C38" s="13" t="s">
        <v>23</v>
      </c>
      <c r="D38" s="33">
        <v>0</v>
      </c>
    </row>
    <row r="39" spans="2:4" ht="18" customHeight="1" x14ac:dyDescent="0.25">
      <c r="C39" s="13" t="s">
        <v>24</v>
      </c>
      <c r="D39" s="33">
        <v>0</v>
      </c>
    </row>
    <row r="40" spans="2:4" ht="18" customHeight="1" x14ac:dyDescent="0.25">
      <c r="C40" s="13" t="s">
        <v>25</v>
      </c>
      <c r="D40" s="33">
        <v>0</v>
      </c>
    </row>
    <row r="41" spans="2:4" ht="18" customHeight="1" x14ac:dyDescent="0.25">
      <c r="C41" s="13" t="s">
        <v>26</v>
      </c>
      <c r="D41" s="33">
        <v>0</v>
      </c>
    </row>
    <row r="42" spans="2:4" ht="18" customHeight="1" x14ac:dyDescent="0.25">
      <c r="C42" s="13" t="s">
        <v>27</v>
      </c>
      <c r="D42" s="33">
        <v>0</v>
      </c>
    </row>
    <row r="43" spans="2:4" ht="18" customHeight="1" x14ac:dyDescent="0.25">
      <c r="C43" s="13" t="s">
        <v>28</v>
      </c>
      <c r="D43" s="33">
        <v>0</v>
      </c>
    </row>
    <row r="44" spans="2:4" ht="18" customHeight="1" x14ac:dyDescent="0.25">
      <c r="C44" s="13" t="s">
        <v>29</v>
      </c>
      <c r="D44" s="171">
        <v>0</v>
      </c>
    </row>
    <row r="45" spans="2:4" ht="18" customHeight="1" x14ac:dyDescent="0.25">
      <c r="C45" s="13" t="s">
        <v>30</v>
      </c>
      <c r="D45" s="33">
        <v>0</v>
      </c>
    </row>
    <row r="46" spans="2:4" ht="18" customHeight="1" x14ac:dyDescent="0.25">
      <c r="C46" s="1" t="s">
        <v>31</v>
      </c>
      <c r="D46" s="33">
        <v>0</v>
      </c>
    </row>
    <row r="47" spans="2:4" ht="18" customHeight="1" x14ac:dyDescent="0.25">
      <c r="C47" s="1" t="s">
        <v>32</v>
      </c>
      <c r="D47" s="33">
        <v>0</v>
      </c>
    </row>
    <row r="48" spans="2:4" ht="18" customHeight="1" x14ac:dyDescent="0.25">
      <c r="C48" s="1" t="s">
        <v>33</v>
      </c>
      <c r="D48" s="33">
        <v>0</v>
      </c>
    </row>
    <row r="49" spans="2:4" ht="18" customHeight="1" x14ac:dyDescent="0.25">
      <c r="C49" s="1" t="s">
        <v>32</v>
      </c>
      <c r="D49" s="33">
        <v>0</v>
      </c>
    </row>
    <row r="50" spans="2:4" ht="18" customHeight="1" x14ac:dyDescent="0.25">
      <c r="C50" s="1" t="s">
        <v>34</v>
      </c>
      <c r="D50" s="33">
        <v>0</v>
      </c>
    </row>
    <row r="51" spans="2:4" ht="18" customHeight="1" x14ac:dyDescent="0.25">
      <c r="D51" s="21"/>
    </row>
    <row r="52" spans="2:4" ht="18" customHeight="1" x14ac:dyDescent="0.25">
      <c r="B52" s="13" t="s">
        <v>35</v>
      </c>
      <c r="D52" s="31">
        <f>SUM(D38:D50)/D29</f>
        <v>0</v>
      </c>
    </row>
    <row r="53" spans="2:4" ht="18" customHeight="1" x14ac:dyDescent="0.25">
      <c r="B53" s="13" t="s">
        <v>36</v>
      </c>
      <c r="D53" s="28">
        <v>0</v>
      </c>
    </row>
    <row r="54" spans="2:4" ht="18" customHeight="1" x14ac:dyDescent="0.25">
      <c r="B54" s="13" t="s">
        <v>37</v>
      </c>
      <c r="D54" s="31">
        <f>IFERROR(D53-D52,"")</f>
        <v>0</v>
      </c>
    </row>
    <row r="55" spans="2:4" ht="18" customHeight="1" x14ac:dyDescent="0.25">
      <c r="B55" s="13"/>
      <c r="D55" s="21"/>
    </row>
    <row r="56" spans="2:4" ht="18" customHeight="1" x14ac:dyDescent="0.25">
      <c r="B56" s="13" t="s">
        <v>38</v>
      </c>
      <c r="D56" s="21">
        <v>0</v>
      </c>
    </row>
    <row r="57" spans="2:4" ht="18" customHeight="1" x14ac:dyDescent="0.25">
      <c r="B57" s="13" t="s">
        <v>39</v>
      </c>
      <c r="D57" s="31">
        <f>IFERROR((SUM(D38:D50)-D56)/D29,0)</f>
        <v>0</v>
      </c>
    </row>
    <row r="58" spans="2:4" ht="18" customHeight="1" x14ac:dyDescent="0.25">
      <c r="B58" s="13"/>
      <c r="D58" s="21"/>
    </row>
    <row r="59" spans="2:4" ht="18" customHeight="1" x14ac:dyDescent="0.25">
      <c r="B59" s="16" t="s">
        <v>40</v>
      </c>
      <c r="D59" s="21"/>
    </row>
    <row r="60" spans="2:4" ht="18" customHeight="1" x14ac:dyDescent="0.25">
      <c r="B60" s="13" t="s">
        <v>41</v>
      </c>
      <c r="D60" s="32">
        <f>D25+SUM(D38:D50)-D56</f>
        <v>4.9139530900000006</v>
      </c>
    </row>
    <row r="61" spans="2:4" ht="18" customHeight="1" x14ac:dyDescent="0.25">
      <c r="B61" s="13"/>
      <c r="D61" s="21"/>
    </row>
    <row r="62" spans="2:4" ht="18" customHeight="1" x14ac:dyDescent="0.25">
      <c r="B62" s="13" t="s">
        <v>42</v>
      </c>
      <c r="D62" s="31">
        <f>IFERROR(D60/D27,0)</f>
        <v>2.1999379172846732E-4</v>
      </c>
    </row>
    <row r="63" spans="2:4" ht="18" customHeight="1" x14ac:dyDescent="0.25">
      <c r="B63" s="13"/>
      <c r="D63" s="21"/>
    </row>
    <row r="64" spans="2:4" ht="18" customHeight="1" x14ac:dyDescent="0.25">
      <c r="B64" s="16" t="s">
        <v>43</v>
      </c>
      <c r="D64" s="21"/>
    </row>
    <row r="65" spans="2:4" ht="18" customHeight="1" x14ac:dyDescent="0.25">
      <c r="B65" s="13" t="s">
        <v>51</v>
      </c>
      <c r="D65" s="28">
        <v>5.0000000000000001E-4</v>
      </c>
    </row>
    <row r="66" spans="2:4" ht="18" customHeight="1" x14ac:dyDescent="0.25">
      <c r="B66" s="13" t="s">
        <v>54</v>
      </c>
      <c r="D66" s="21"/>
    </row>
    <row r="67" spans="2:4" ht="18" customHeight="1" x14ac:dyDescent="0.25">
      <c r="B67" s="13" t="s">
        <v>46</v>
      </c>
      <c r="D67" s="31">
        <f>IFERROR(D31+D65,"יש להשלים את סעיף 18")</f>
        <v>7.1999379172846734E-4</v>
      </c>
    </row>
  </sheetData>
  <pageMargins left="0.7" right="0.7" top="0.75" bottom="0.75" header="0.3" footer="0.3"/>
  <pageSetup paperSize="9" scale="60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B063-47B6-4BBD-9D63-A5959C5B4517}">
  <sheetPr>
    <tabColor rgb="FF002060"/>
  </sheetPr>
  <dimension ref="B2:D67"/>
  <sheetViews>
    <sheetView showGridLines="0" rightToLeft="1" zoomScale="80" zoomScaleNormal="80" zoomScaleSheetLayoutView="90" workbookViewId="0">
      <selection activeCell="D34" sqref="D34"/>
    </sheetView>
  </sheetViews>
  <sheetFormatPr defaultColWidth="9.125" defaultRowHeight="15" x14ac:dyDescent="0.25"/>
  <cols>
    <col min="1" max="1" width="2.75" style="1" customWidth="1"/>
    <col min="2" max="2" width="5.75" style="2" customWidth="1"/>
    <col min="3" max="3" width="87" style="1" customWidth="1"/>
    <col min="4" max="4" width="12.375" style="3" bestFit="1" customWidth="1"/>
    <col min="5" max="16384" width="9.125" style="1"/>
  </cols>
  <sheetData>
    <row r="2" spans="2:4" ht="18" customHeight="1" x14ac:dyDescent="0.3">
      <c r="B2" s="4" t="s">
        <v>56</v>
      </c>
      <c r="C2" s="5"/>
    </row>
    <row r="3" spans="2:4" ht="18" customHeight="1" x14ac:dyDescent="0.3">
      <c r="B3" s="6"/>
    </row>
    <row r="4" spans="2:4" ht="18" customHeight="1" x14ac:dyDescent="0.3">
      <c r="B4" s="7" t="s">
        <v>219</v>
      </c>
      <c r="C4" s="5"/>
      <c r="D4" s="8" t="s">
        <v>1</v>
      </c>
    </row>
    <row r="5" spans="2:4" ht="18" customHeight="1" x14ac:dyDescent="0.25">
      <c r="B5" s="9"/>
      <c r="C5" s="5"/>
      <c r="D5" s="10"/>
    </row>
    <row r="6" spans="2:4" ht="18" customHeight="1" x14ac:dyDescent="0.25">
      <c r="B6" s="19" t="s">
        <v>2</v>
      </c>
    </row>
    <row r="7" spans="2:4" ht="18" customHeight="1" x14ac:dyDescent="0.25">
      <c r="B7" s="13" t="s">
        <v>3</v>
      </c>
      <c r="D7" s="34">
        <f>SUM(D8:D9)</f>
        <v>16.981616965000001</v>
      </c>
    </row>
    <row r="8" spans="2:4" ht="18" customHeight="1" x14ac:dyDescent="0.25">
      <c r="C8" s="1" t="s">
        <v>4</v>
      </c>
      <c r="D8" s="33">
        <v>0.53699417999999988</v>
      </c>
    </row>
    <row r="9" spans="2:4" ht="18" customHeight="1" x14ac:dyDescent="0.25">
      <c r="C9" s="1" t="s">
        <v>5</v>
      </c>
      <c r="D9" s="33">
        <v>16.444622785</v>
      </c>
    </row>
    <row r="10" spans="2:4" ht="18" customHeight="1" x14ac:dyDescent="0.25">
      <c r="D10" s="33"/>
    </row>
    <row r="11" spans="2:4" ht="18" customHeight="1" x14ac:dyDescent="0.25">
      <c r="B11" s="13" t="s">
        <v>6</v>
      </c>
      <c r="D11" s="34">
        <f>SUM(D12:D13)</f>
        <v>0</v>
      </c>
    </row>
    <row r="12" spans="2:4" ht="18" customHeight="1" x14ac:dyDescent="0.25">
      <c r="C12" s="2" t="s">
        <v>7</v>
      </c>
      <c r="D12" s="33">
        <v>0</v>
      </c>
    </row>
    <row r="13" spans="2:4" ht="18" customHeight="1" x14ac:dyDescent="0.25">
      <c r="C13" s="2" t="s">
        <v>8</v>
      </c>
      <c r="D13" s="33">
        <v>0</v>
      </c>
    </row>
    <row r="14" spans="2:4" ht="18" customHeight="1" x14ac:dyDescent="0.25">
      <c r="C14" s="2"/>
      <c r="D14" s="33"/>
    </row>
    <row r="15" spans="2:4" ht="18" customHeight="1" x14ac:dyDescent="0.25">
      <c r="B15" s="13" t="s">
        <v>9</v>
      </c>
      <c r="D15" s="34">
        <v>0</v>
      </c>
    </row>
    <row r="16" spans="2:4" ht="18" customHeight="1" x14ac:dyDescent="0.25">
      <c r="C16" s="2" t="s">
        <v>10</v>
      </c>
      <c r="D16" s="33">
        <v>0</v>
      </c>
    </row>
    <row r="17" spans="2:4" ht="18" customHeight="1" x14ac:dyDescent="0.25">
      <c r="C17" s="2" t="s">
        <v>11</v>
      </c>
      <c r="D17" s="33">
        <v>0</v>
      </c>
    </row>
    <row r="18" spans="2:4" ht="18" customHeight="1" x14ac:dyDescent="0.25">
      <c r="D18" s="33"/>
    </row>
    <row r="19" spans="2:4" ht="18" customHeight="1" x14ac:dyDescent="0.25">
      <c r="B19" s="13" t="s">
        <v>12</v>
      </c>
      <c r="D19" s="33">
        <v>11.135</v>
      </c>
    </row>
    <row r="20" spans="2:4" ht="18" customHeight="1" x14ac:dyDescent="0.25">
      <c r="B20" s="13"/>
      <c r="D20" s="33"/>
    </row>
    <row r="21" spans="2:4" ht="18" customHeight="1" x14ac:dyDescent="0.25">
      <c r="B21" s="13" t="s">
        <v>13</v>
      </c>
      <c r="D21" s="33">
        <v>0</v>
      </c>
    </row>
    <row r="22" spans="2:4" ht="18" customHeight="1" x14ac:dyDescent="0.25">
      <c r="B22" s="13"/>
      <c r="D22" s="33"/>
    </row>
    <row r="23" spans="2:4" ht="18" customHeight="1" x14ac:dyDescent="0.25">
      <c r="B23" s="13" t="s">
        <v>14</v>
      </c>
      <c r="D23" s="33">
        <v>0</v>
      </c>
    </row>
    <row r="24" spans="2:4" ht="18" customHeight="1" x14ac:dyDescent="0.25">
      <c r="B24" s="13"/>
      <c r="D24" s="33"/>
    </row>
    <row r="25" spans="2:4" ht="18" customHeight="1" x14ac:dyDescent="0.25">
      <c r="B25" s="13" t="s">
        <v>50</v>
      </c>
      <c r="D25" s="33">
        <f>SUM(D7+D11+D15+D19+D21+D23)</f>
        <v>28.116616964999999</v>
      </c>
    </row>
    <row r="26" spans="2:4" ht="18" customHeight="1" x14ac:dyDescent="0.25">
      <c r="B26" s="13"/>
      <c r="D26" s="33"/>
    </row>
    <row r="27" spans="2:4" ht="18" customHeight="1" x14ac:dyDescent="0.25">
      <c r="B27" s="13" t="s">
        <v>16</v>
      </c>
      <c r="D27" s="33">
        <f>(D28+D29)/2</f>
        <v>22512.34591</v>
      </c>
    </row>
    <row r="28" spans="2:4" ht="18" customHeight="1" x14ac:dyDescent="0.25">
      <c r="C28" s="30" t="s">
        <v>17</v>
      </c>
      <c r="D28" s="33">
        <v>28661.924429999999</v>
      </c>
    </row>
    <row r="29" spans="2:4" ht="18" customHeight="1" x14ac:dyDescent="0.25">
      <c r="C29" s="1" t="s">
        <v>18</v>
      </c>
      <c r="D29" s="33">
        <v>16362.767390000001</v>
      </c>
    </row>
    <row r="30" spans="2:4" ht="18" customHeight="1" x14ac:dyDescent="0.25">
      <c r="D30" s="33"/>
    </row>
    <row r="31" spans="2:4" ht="18" customHeight="1" x14ac:dyDescent="0.25">
      <c r="B31" s="13" t="s">
        <v>19</v>
      </c>
      <c r="D31" s="15">
        <f>IFERROR(D25/D27,0)</f>
        <v>1.2489421172455677E-3</v>
      </c>
    </row>
    <row r="32" spans="2:4" ht="18" customHeight="1" x14ac:dyDescent="0.25">
      <c r="B32" s="13"/>
      <c r="D32" s="33"/>
    </row>
    <row r="33" spans="2:4" ht="18" customHeight="1" x14ac:dyDescent="0.25">
      <c r="B33" s="9" t="s">
        <v>20</v>
      </c>
      <c r="D33" s="33"/>
    </row>
    <row r="34" spans="2:4" ht="18" customHeight="1" x14ac:dyDescent="0.25">
      <c r="B34" s="13" t="s">
        <v>21</v>
      </c>
      <c r="D34" s="33">
        <v>5.5724096817224789</v>
      </c>
    </row>
    <row r="35" spans="2:4" ht="18" customHeight="1" x14ac:dyDescent="0.25">
      <c r="B35" s="13"/>
      <c r="D35" s="33"/>
    </row>
    <row r="36" spans="2:4" ht="18" customHeight="1" x14ac:dyDescent="0.25">
      <c r="B36" s="16" t="s">
        <v>20</v>
      </c>
      <c r="D36" s="33"/>
    </row>
    <row r="37" spans="2:4" ht="18" customHeight="1" x14ac:dyDescent="0.25">
      <c r="B37" s="13" t="s">
        <v>22</v>
      </c>
      <c r="D37" s="33">
        <f>SUM(D38:D50)</f>
        <v>7.1669338649999981</v>
      </c>
    </row>
    <row r="38" spans="2:4" ht="18" customHeight="1" x14ac:dyDescent="0.25">
      <c r="C38" s="13" t="s">
        <v>23</v>
      </c>
      <c r="D38" s="33">
        <v>0</v>
      </c>
    </row>
    <row r="39" spans="2:4" ht="18" customHeight="1" x14ac:dyDescent="0.25">
      <c r="C39" s="13" t="s">
        <v>24</v>
      </c>
      <c r="D39" s="33">
        <v>0</v>
      </c>
    </row>
    <row r="40" spans="2:4" ht="18" customHeight="1" x14ac:dyDescent="0.25">
      <c r="C40" s="13" t="s">
        <v>25</v>
      </c>
      <c r="D40" s="33">
        <v>0</v>
      </c>
    </row>
    <row r="41" spans="2:4" ht="18" customHeight="1" x14ac:dyDescent="0.25">
      <c r="C41" s="13" t="s">
        <v>26</v>
      </c>
      <c r="D41" s="33">
        <v>0</v>
      </c>
    </row>
    <row r="42" spans="2:4" ht="18" customHeight="1" x14ac:dyDescent="0.25">
      <c r="C42" s="13" t="s">
        <v>27</v>
      </c>
      <c r="D42" s="33">
        <v>1.5878135090000003</v>
      </c>
    </row>
    <row r="43" spans="2:4" ht="18" customHeight="1" x14ac:dyDescent="0.25">
      <c r="C43" s="13" t="s">
        <v>28</v>
      </c>
      <c r="D43" s="33">
        <v>0</v>
      </c>
    </row>
    <row r="44" spans="2:4" ht="18" customHeight="1" x14ac:dyDescent="0.25">
      <c r="C44" s="13" t="s">
        <v>29</v>
      </c>
      <c r="D44" s="33">
        <v>5.3593473099999978</v>
      </c>
    </row>
    <row r="45" spans="2:4" ht="18" customHeight="1" x14ac:dyDescent="0.25">
      <c r="C45" s="13" t="s">
        <v>30</v>
      </c>
      <c r="D45" s="33">
        <v>0</v>
      </c>
    </row>
    <row r="46" spans="2:4" ht="18" customHeight="1" x14ac:dyDescent="0.25">
      <c r="C46" s="1" t="s">
        <v>31</v>
      </c>
      <c r="D46" s="33">
        <v>0</v>
      </c>
    </row>
    <row r="47" spans="2:4" ht="18" customHeight="1" x14ac:dyDescent="0.25">
      <c r="C47" s="1" t="s">
        <v>32</v>
      </c>
      <c r="D47" s="33">
        <v>0</v>
      </c>
    </row>
    <row r="48" spans="2:4" ht="18" customHeight="1" x14ac:dyDescent="0.25">
      <c r="C48" s="1" t="s">
        <v>33</v>
      </c>
      <c r="D48" s="33">
        <v>0.21977304599999997</v>
      </c>
    </row>
    <row r="49" spans="2:4" ht="18" customHeight="1" x14ac:dyDescent="0.25">
      <c r="C49" s="1" t="s">
        <v>32</v>
      </c>
      <c r="D49" s="33">
        <v>0</v>
      </c>
    </row>
    <row r="50" spans="2:4" ht="18" customHeight="1" x14ac:dyDescent="0.25">
      <c r="C50" s="1" t="s">
        <v>34</v>
      </c>
      <c r="D50" s="33">
        <v>0</v>
      </c>
    </row>
    <row r="51" spans="2:4" ht="18" customHeight="1" x14ac:dyDescent="0.25">
      <c r="D51" s="33"/>
    </row>
    <row r="52" spans="2:4" ht="18" customHeight="1" x14ac:dyDescent="0.25">
      <c r="B52" s="13" t="s">
        <v>35</v>
      </c>
      <c r="D52" s="15">
        <f>SUM(D38:D50)/D29</f>
        <v>4.3800255141315662E-4</v>
      </c>
    </row>
    <row r="53" spans="2:4" ht="18" customHeight="1" x14ac:dyDescent="0.25">
      <c r="B53" s="13" t="s">
        <v>36</v>
      </c>
      <c r="D53" s="35">
        <v>5.0000000000000001E-4</v>
      </c>
    </row>
    <row r="54" spans="2:4" ht="18" customHeight="1" x14ac:dyDescent="0.25">
      <c r="B54" s="13" t="s">
        <v>37</v>
      </c>
      <c r="D54" s="15">
        <f>IFERROR(D53-D52,"")</f>
        <v>6.1997448586843394E-5</v>
      </c>
    </row>
    <row r="55" spans="2:4" ht="18" customHeight="1" x14ac:dyDescent="0.25">
      <c r="B55" s="13"/>
      <c r="D55" s="33"/>
    </row>
    <row r="56" spans="2:4" ht="18" customHeight="1" x14ac:dyDescent="0.25">
      <c r="B56" s="13" t="s">
        <v>38</v>
      </c>
      <c r="D56" s="33">
        <v>0</v>
      </c>
    </row>
    <row r="57" spans="2:4" ht="18" customHeight="1" x14ac:dyDescent="0.25">
      <c r="B57" s="13" t="s">
        <v>39</v>
      </c>
      <c r="D57" s="15">
        <f>IFERROR((SUM(D38:D50)-D56)/D29,0)</f>
        <v>4.3800255141315662E-4</v>
      </c>
    </row>
    <row r="58" spans="2:4" ht="18" customHeight="1" x14ac:dyDescent="0.25">
      <c r="B58" s="13"/>
      <c r="D58" s="33"/>
    </row>
    <row r="59" spans="2:4" ht="18" customHeight="1" x14ac:dyDescent="0.25">
      <c r="B59" s="16" t="s">
        <v>40</v>
      </c>
      <c r="D59" s="33"/>
    </row>
    <row r="60" spans="2:4" ht="18" customHeight="1" x14ac:dyDescent="0.25">
      <c r="B60" s="13" t="s">
        <v>41</v>
      </c>
      <c r="D60" s="3">
        <f>D25+SUM(D38:D50)-D56</f>
        <v>35.283550829999996</v>
      </c>
    </row>
    <row r="61" spans="2:4" ht="18" customHeight="1" x14ac:dyDescent="0.25">
      <c r="B61" s="13"/>
      <c r="D61" s="33"/>
    </row>
    <row r="62" spans="2:4" ht="18" customHeight="1" x14ac:dyDescent="0.25">
      <c r="B62" s="13" t="s">
        <v>42</v>
      </c>
      <c r="D62" s="15">
        <f>IFERROR(D60/D27,0)</f>
        <v>1.5672978272036509E-3</v>
      </c>
    </row>
    <row r="63" spans="2:4" ht="18" customHeight="1" x14ac:dyDescent="0.25">
      <c r="B63" s="13"/>
      <c r="D63" s="33"/>
    </row>
    <row r="64" spans="2:4" ht="18" customHeight="1" x14ac:dyDescent="0.25">
      <c r="B64" s="16" t="s">
        <v>43</v>
      </c>
      <c r="D64" s="33"/>
    </row>
    <row r="65" spans="2:4" ht="18" customHeight="1" x14ac:dyDescent="0.25">
      <c r="B65" s="13" t="s">
        <v>51</v>
      </c>
      <c r="D65" s="35">
        <v>6.9999999999999999E-4</v>
      </c>
    </row>
    <row r="66" spans="2:4" ht="18" customHeight="1" x14ac:dyDescent="0.25">
      <c r="B66" s="13" t="s">
        <v>54</v>
      </c>
      <c r="D66" s="33"/>
    </row>
    <row r="67" spans="2:4" ht="18" customHeight="1" x14ac:dyDescent="0.25">
      <c r="B67" s="13" t="s">
        <v>46</v>
      </c>
      <c r="D67" s="15">
        <f>IFERROR(D31+D65,"יש להשלים את סעיף 18")</f>
        <v>1.9489421172455678E-3</v>
      </c>
    </row>
  </sheetData>
  <pageMargins left="0.7" right="0.7" top="0.75" bottom="0.75" header="0.3" footer="0.3"/>
  <pageSetup paperSize="9" scale="74" orientation="portrait" r:id="rId1"/>
  <rowBreaks count="1" manualBreakCount="1">
    <brk id="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0E65-8D14-4C15-B0DA-33F4CBA4EE15}">
  <sheetPr>
    <tabColor theme="8" tint="-0.499984740745262"/>
  </sheetPr>
  <dimension ref="A1:E69"/>
  <sheetViews>
    <sheetView showGridLines="0" rightToLeft="1" zoomScale="85" zoomScaleNormal="85" zoomScaleSheetLayoutView="80" workbookViewId="0">
      <selection activeCell="H79" sqref="A74:H79"/>
    </sheetView>
  </sheetViews>
  <sheetFormatPr defaultColWidth="9.125" defaultRowHeight="15.75" x14ac:dyDescent="0.25"/>
  <cols>
    <col min="1" max="1" width="2.75" style="46" customWidth="1"/>
    <col min="2" max="2" width="5.625" style="49" customWidth="1"/>
    <col min="3" max="3" width="85.5" style="46" customWidth="1"/>
    <col min="4" max="4" width="11.75" style="48" customWidth="1"/>
    <col min="5" max="5" width="3.875" style="46" customWidth="1"/>
    <col min="6" max="16384" width="9.125" style="46"/>
  </cols>
  <sheetData>
    <row r="1" spans="2:4" s="37" customFormat="1" ht="18.75" x14ac:dyDescent="0.3">
      <c r="B1" s="36"/>
      <c r="D1" s="38"/>
    </row>
    <row r="2" spans="2:4" s="37" customFormat="1" ht="18" customHeight="1" x14ac:dyDescent="0.3">
      <c r="B2" s="39" t="s">
        <v>57</v>
      </c>
      <c r="C2" s="40"/>
      <c r="D2" s="38"/>
    </row>
    <row r="3" spans="2:4" s="37" customFormat="1" ht="18" customHeight="1" x14ac:dyDescent="0.3">
      <c r="B3" s="36"/>
      <c r="D3" s="38"/>
    </row>
    <row r="4" spans="2:4" s="37" customFormat="1" ht="18" customHeight="1" x14ac:dyDescent="0.3">
      <c r="B4" s="41" t="s">
        <v>219</v>
      </c>
      <c r="C4" s="40"/>
      <c r="D4" s="42" t="s">
        <v>1</v>
      </c>
    </row>
    <row r="5" spans="2:4" ht="18" customHeight="1" x14ac:dyDescent="0.25">
      <c r="B5" s="43"/>
      <c r="C5" s="44"/>
      <c r="D5" s="45"/>
    </row>
    <row r="6" spans="2:4" ht="18" customHeight="1" x14ac:dyDescent="0.25">
      <c r="B6" s="47" t="s">
        <v>2</v>
      </c>
    </row>
    <row r="7" spans="2:4" ht="18" customHeight="1" x14ac:dyDescent="0.25">
      <c r="B7" s="18" t="s">
        <v>3</v>
      </c>
      <c r="D7" s="21">
        <f>D8+D9</f>
        <v>4.1702200000000005</v>
      </c>
    </row>
    <row r="8" spans="2:4" ht="18" customHeight="1" x14ac:dyDescent="0.25">
      <c r="C8" s="46" t="s">
        <v>4</v>
      </c>
      <c r="D8" s="33">
        <v>0</v>
      </c>
    </row>
    <row r="9" spans="2:4" ht="18" customHeight="1" x14ac:dyDescent="0.25">
      <c r="C9" s="46" t="s">
        <v>5</v>
      </c>
      <c r="D9" s="21">
        <v>4.1702200000000005</v>
      </c>
    </row>
    <row r="10" spans="2:4" ht="18" customHeight="1" x14ac:dyDescent="0.25">
      <c r="C10" s="50"/>
      <c r="D10" s="21"/>
    </row>
    <row r="11" spans="2:4" ht="18" customHeight="1" x14ac:dyDescent="0.25">
      <c r="B11" s="18" t="s">
        <v>6</v>
      </c>
      <c r="D11" s="22">
        <v>0</v>
      </c>
    </row>
    <row r="12" spans="2:4" ht="18" customHeight="1" x14ac:dyDescent="0.25">
      <c r="C12" s="49" t="s">
        <v>7</v>
      </c>
      <c r="D12" s="33">
        <v>0</v>
      </c>
    </row>
    <row r="13" spans="2:4" ht="18" customHeight="1" x14ac:dyDescent="0.25">
      <c r="C13" s="49" t="s">
        <v>8</v>
      </c>
      <c r="D13" s="33">
        <v>0</v>
      </c>
    </row>
    <row r="14" spans="2:4" ht="18" customHeight="1" x14ac:dyDescent="0.25">
      <c r="C14" s="49"/>
      <c r="D14" s="21"/>
    </row>
    <row r="15" spans="2:4" ht="18" customHeight="1" x14ac:dyDescent="0.25">
      <c r="B15" s="18" t="s">
        <v>9</v>
      </c>
      <c r="D15" s="22">
        <v>0</v>
      </c>
    </row>
    <row r="16" spans="2:4" ht="18" customHeight="1" x14ac:dyDescent="0.25">
      <c r="C16" s="49" t="s">
        <v>10</v>
      </c>
      <c r="D16" s="33">
        <v>0</v>
      </c>
    </row>
    <row r="17" spans="2:5" ht="18" customHeight="1" x14ac:dyDescent="0.25">
      <c r="C17" s="49" t="s">
        <v>11</v>
      </c>
      <c r="D17" s="33">
        <v>0</v>
      </c>
    </row>
    <row r="18" spans="2:5" ht="18" customHeight="1" x14ac:dyDescent="0.25">
      <c r="D18" s="21"/>
    </row>
    <row r="19" spans="2:5" ht="18" customHeight="1" x14ac:dyDescent="0.25">
      <c r="B19" s="18" t="s">
        <v>12</v>
      </c>
      <c r="D19" s="33">
        <v>0</v>
      </c>
    </row>
    <row r="20" spans="2:5" ht="18" customHeight="1" x14ac:dyDescent="0.25">
      <c r="B20" s="18"/>
      <c r="D20" s="21"/>
    </row>
    <row r="21" spans="2:5" ht="18" customHeight="1" x14ac:dyDescent="0.25">
      <c r="B21" s="18" t="s">
        <v>13</v>
      </c>
      <c r="D21" s="21">
        <v>0</v>
      </c>
    </row>
    <row r="22" spans="2:5" ht="18" customHeight="1" x14ac:dyDescent="0.25">
      <c r="B22" s="18"/>
      <c r="D22" s="21"/>
    </row>
    <row r="23" spans="2:5" ht="18" customHeight="1" x14ac:dyDescent="0.25">
      <c r="B23" s="18" t="s">
        <v>14</v>
      </c>
      <c r="D23" s="21">
        <v>0</v>
      </c>
    </row>
    <row r="24" spans="2:5" ht="18" customHeight="1" x14ac:dyDescent="0.25">
      <c r="B24" s="18"/>
      <c r="D24" s="21"/>
    </row>
    <row r="25" spans="2:5" ht="18" customHeight="1" x14ac:dyDescent="0.25">
      <c r="B25" s="13" t="s">
        <v>50</v>
      </c>
      <c r="D25" s="21">
        <f>SUM(D7+D11+D15+D19+D21+D23)</f>
        <v>4.1702200000000005</v>
      </c>
    </row>
    <row r="26" spans="2:5" ht="18" customHeight="1" x14ac:dyDescent="0.25">
      <c r="B26" s="18"/>
      <c r="D26" s="21"/>
    </row>
    <row r="27" spans="2:5" ht="18" customHeight="1" x14ac:dyDescent="0.25">
      <c r="B27" s="18" t="s">
        <v>16</v>
      </c>
      <c r="D27" s="51">
        <f>(D28+D29)/2</f>
        <v>9985.4269999999997</v>
      </c>
    </row>
    <row r="28" spans="2:5" ht="18" customHeight="1" x14ac:dyDescent="0.25">
      <c r="C28" s="52" t="s">
        <v>17</v>
      </c>
      <c r="D28" s="53">
        <v>11245.334999999999</v>
      </c>
    </row>
    <row r="29" spans="2:5" ht="18" customHeight="1" x14ac:dyDescent="0.25">
      <c r="C29" s="46" t="s">
        <v>18</v>
      </c>
      <c r="D29" s="53">
        <v>8725.5190000000002</v>
      </c>
      <c r="E29" s="54" t="s">
        <v>47</v>
      </c>
    </row>
    <row r="30" spans="2:5" ht="18" customHeight="1" x14ac:dyDescent="0.25">
      <c r="D30" s="21"/>
    </row>
    <row r="31" spans="2:5" ht="18" customHeight="1" x14ac:dyDescent="0.25">
      <c r="B31" s="18" t="s">
        <v>19</v>
      </c>
      <c r="D31" s="31">
        <f>IFERROR(D25/D27,0)</f>
        <v>4.1763061309245972E-4</v>
      </c>
    </row>
    <row r="32" spans="2:5" ht="18" customHeight="1" x14ac:dyDescent="0.25">
      <c r="B32" s="18"/>
      <c r="D32" s="21"/>
    </row>
    <row r="33" spans="2:4" ht="18" customHeight="1" x14ac:dyDescent="0.25">
      <c r="B33" s="43" t="s">
        <v>20</v>
      </c>
      <c r="D33" s="21"/>
    </row>
    <row r="34" spans="2:4" ht="18" customHeight="1" x14ac:dyDescent="0.25">
      <c r="B34" s="18" t="s">
        <v>21</v>
      </c>
      <c r="D34" s="21">
        <v>16.481528315452191</v>
      </c>
    </row>
    <row r="35" spans="2:4" ht="18" customHeight="1" x14ac:dyDescent="0.25">
      <c r="B35" s="18"/>
      <c r="D35" s="21"/>
    </row>
    <row r="36" spans="2:4" ht="18" customHeight="1" x14ac:dyDescent="0.25">
      <c r="B36" s="43" t="s">
        <v>20</v>
      </c>
      <c r="D36" s="21"/>
    </row>
    <row r="37" spans="2:4" ht="18" customHeight="1" x14ac:dyDescent="0.25">
      <c r="B37" s="18" t="s">
        <v>22</v>
      </c>
      <c r="D37" s="21">
        <f>SUM(D38:D50)</f>
        <v>3.5981168369999992</v>
      </c>
    </row>
    <row r="38" spans="2:4" ht="18" customHeight="1" x14ac:dyDescent="0.25">
      <c r="C38" s="18" t="s">
        <v>23</v>
      </c>
      <c r="D38" s="33">
        <v>0</v>
      </c>
    </row>
    <row r="39" spans="2:4" ht="18" customHeight="1" x14ac:dyDescent="0.25">
      <c r="C39" s="18" t="s">
        <v>24</v>
      </c>
      <c r="D39" s="33">
        <v>0</v>
      </c>
    </row>
    <row r="40" spans="2:4" ht="18" customHeight="1" x14ac:dyDescent="0.25">
      <c r="C40" s="18" t="s">
        <v>25</v>
      </c>
      <c r="D40" s="33">
        <v>0</v>
      </c>
    </row>
    <row r="41" spans="2:4" ht="18" customHeight="1" x14ac:dyDescent="0.25">
      <c r="C41" s="18" t="s">
        <v>26</v>
      </c>
      <c r="D41" s="33">
        <v>0</v>
      </c>
    </row>
    <row r="42" spans="2:4" ht="18" customHeight="1" x14ac:dyDescent="0.25">
      <c r="C42" s="18" t="s">
        <v>27</v>
      </c>
      <c r="D42" s="33">
        <v>0</v>
      </c>
    </row>
    <row r="43" spans="2:4" ht="18" customHeight="1" x14ac:dyDescent="0.25">
      <c r="C43" s="18" t="s">
        <v>28</v>
      </c>
      <c r="D43" s="33">
        <v>0</v>
      </c>
    </row>
    <row r="44" spans="2:4" ht="18" customHeight="1" x14ac:dyDescent="0.25">
      <c r="C44" s="18" t="s">
        <v>29</v>
      </c>
      <c r="D44" s="33">
        <v>3.5981168369999992</v>
      </c>
    </row>
    <row r="45" spans="2:4" ht="18" customHeight="1" x14ac:dyDescent="0.25">
      <c r="C45" s="18" t="s">
        <v>30</v>
      </c>
      <c r="D45" s="33">
        <v>0</v>
      </c>
    </row>
    <row r="46" spans="2:4" ht="18" customHeight="1" x14ac:dyDescent="0.25">
      <c r="C46" s="46" t="s">
        <v>31</v>
      </c>
      <c r="D46" s="33">
        <v>0</v>
      </c>
    </row>
    <row r="47" spans="2:4" ht="18" customHeight="1" x14ac:dyDescent="0.25">
      <c r="C47" s="46" t="s">
        <v>32</v>
      </c>
      <c r="D47" s="33">
        <v>0</v>
      </c>
    </row>
    <row r="48" spans="2:4" ht="18" customHeight="1" x14ac:dyDescent="0.25">
      <c r="C48" s="46" t="s">
        <v>33</v>
      </c>
      <c r="D48" s="33">
        <v>0</v>
      </c>
    </row>
    <row r="49" spans="2:5" ht="18" customHeight="1" x14ac:dyDescent="0.25">
      <c r="C49" s="46" t="s">
        <v>32</v>
      </c>
      <c r="D49" s="33">
        <v>0</v>
      </c>
    </row>
    <row r="50" spans="2:5" ht="18" customHeight="1" x14ac:dyDescent="0.25">
      <c r="C50" s="46" t="s">
        <v>34</v>
      </c>
      <c r="D50" s="33">
        <v>0</v>
      </c>
    </row>
    <row r="51" spans="2:5" ht="18" customHeight="1" x14ac:dyDescent="0.25">
      <c r="D51" s="21"/>
    </row>
    <row r="52" spans="2:5" ht="18" customHeight="1" x14ac:dyDescent="0.25">
      <c r="B52" s="18" t="s">
        <v>35</v>
      </c>
      <c r="D52" s="31">
        <f>SUM(D38:D50)/D29</f>
        <v>4.1236708521292533E-4</v>
      </c>
      <c r="E52" s="55"/>
    </row>
    <row r="53" spans="2:5" ht="18" customHeight="1" x14ac:dyDescent="0.25">
      <c r="B53" s="56" t="s">
        <v>36</v>
      </c>
      <c r="D53" s="28">
        <v>1E-3</v>
      </c>
    </row>
    <row r="54" spans="2:5" ht="18" customHeight="1" x14ac:dyDescent="0.25">
      <c r="B54" s="18" t="s">
        <v>58</v>
      </c>
      <c r="D54" s="31">
        <f>IFERROR(D53-D52,"")</f>
        <v>5.8763291478707469E-4</v>
      </c>
    </row>
    <row r="55" spans="2:5" ht="18" customHeight="1" x14ac:dyDescent="0.25">
      <c r="B55" s="18"/>
      <c r="D55" s="21"/>
    </row>
    <row r="56" spans="2:5" ht="18" customHeight="1" x14ac:dyDescent="0.25">
      <c r="B56" s="18" t="s">
        <v>38</v>
      </c>
      <c r="D56" s="21">
        <v>0</v>
      </c>
    </row>
    <row r="57" spans="2:5" ht="18" customHeight="1" x14ac:dyDescent="0.25">
      <c r="B57" s="18" t="s">
        <v>39</v>
      </c>
      <c r="D57" s="31">
        <f>IFERROR((SUM(D38:D50)-D56)/D29,0)</f>
        <v>4.1236708521292533E-4</v>
      </c>
    </row>
    <row r="58" spans="2:5" ht="18" customHeight="1" x14ac:dyDescent="0.25">
      <c r="B58" s="18"/>
      <c r="D58" s="21"/>
    </row>
    <row r="59" spans="2:5" ht="18" customHeight="1" x14ac:dyDescent="0.25">
      <c r="B59" s="43" t="s">
        <v>40</v>
      </c>
      <c r="D59" s="21"/>
    </row>
    <row r="60" spans="2:5" ht="18" customHeight="1" x14ac:dyDescent="0.25">
      <c r="B60" s="18" t="s">
        <v>59</v>
      </c>
      <c r="D60" s="32">
        <f>D25+SUM(D38:D50)-D56</f>
        <v>7.7683368369999997</v>
      </c>
    </row>
    <row r="61" spans="2:5" ht="18" customHeight="1" x14ac:dyDescent="0.25">
      <c r="B61" s="18"/>
      <c r="D61" s="21"/>
    </row>
    <row r="62" spans="2:5" ht="18" customHeight="1" x14ac:dyDescent="0.25">
      <c r="B62" s="18" t="s">
        <v>42</v>
      </c>
      <c r="D62" s="31">
        <f>IFERROR(D60/D27,0)</f>
        <v>7.7796741561477541E-4</v>
      </c>
    </row>
    <row r="63" spans="2:5" ht="18" customHeight="1" x14ac:dyDescent="0.25">
      <c r="B63" s="18"/>
      <c r="D63" s="21"/>
    </row>
    <row r="64" spans="2:5" ht="18" customHeight="1" x14ac:dyDescent="0.25">
      <c r="B64" s="43" t="s">
        <v>43</v>
      </c>
      <c r="D64" s="21"/>
    </row>
    <row r="65" spans="1:4" ht="18" customHeight="1" x14ac:dyDescent="0.25">
      <c r="B65" s="18" t="s">
        <v>51</v>
      </c>
      <c r="D65" s="28">
        <v>8.0000000000000004E-4</v>
      </c>
    </row>
    <row r="66" spans="1:4" ht="18" customHeight="1" x14ac:dyDescent="0.25">
      <c r="B66" s="18" t="s">
        <v>45</v>
      </c>
      <c r="D66" s="21"/>
    </row>
    <row r="67" spans="1:4" ht="18" customHeight="1" x14ac:dyDescent="0.25">
      <c r="B67" s="56" t="s">
        <v>46</v>
      </c>
      <c r="D67" s="31">
        <f>IFERROR(D31+D65,"יש להשלים את סעיף 18")</f>
        <v>1.2176306130924598E-3</v>
      </c>
    </row>
    <row r="69" spans="1:4" x14ac:dyDescent="0.25">
      <c r="A69" s="57" t="s">
        <v>47</v>
      </c>
      <c r="B69" s="17" t="s">
        <v>48</v>
      </c>
      <c r="C69" s="13"/>
    </row>
  </sheetData>
  <pageMargins left="0.7" right="0.7" top="0.75" bottom="0.75" header="0.3" footer="0.3"/>
  <pageSetup paperSize="9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B1D8-EF54-4AD3-B450-3F82292661C0}">
  <sheetPr>
    <tabColor rgb="FF002060"/>
  </sheetPr>
  <dimension ref="A1:G45"/>
  <sheetViews>
    <sheetView showGridLines="0" rightToLeft="1" zoomScale="80" zoomScaleNormal="80" zoomScaleSheetLayoutView="90" workbookViewId="0">
      <selection activeCell="H20" sqref="H20"/>
    </sheetView>
  </sheetViews>
  <sheetFormatPr defaultColWidth="9" defaultRowHeight="15" x14ac:dyDescent="0.2"/>
  <cols>
    <col min="1" max="1" width="2.75" style="58" customWidth="1"/>
    <col min="2" max="2" width="5.625" style="65" customWidth="1"/>
    <col min="3" max="3" width="58" style="59" bestFit="1" customWidth="1"/>
    <col min="4" max="4" width="16" style="60" customWidth="1"/>
    <col min="5" max="16384" width="9" style="58"/>
  </cols>
  <sheetData>
    <row r="1" spans="1:6" x14ac:dyDescent="0.2">
      <c r="A1" s="58" t="s">
        <v>0</v>
      </c>
      <c r="B1" s="59"/>
    </row>
    <row r="2" spans="1:6" x14ac:dyDescent="0.2">
      <c r="B2" s="59"/>
    </row>
    <row r="3" spans="1:6" ht="15.75" x14ac:dyDescent="0.25">
      <c r="B3" s="61" t="s">
        <v>222</v>
      </c>
    </row>
    <row r="4" spans="1:6" x14ac:dyDescent="0.2">
      <c r="C4" s="62"/>
      <c r="D4" s="63"/>
    </row>
    <row r="5" spans="1:6" ht="15.75" x14ac:dyDescent="0.25">
      <c r="B5" s="66"/>
      <c r="C5" s="68" t="s">
        <v>60</v>
      </c>
      <c r="D5" s="67"/>
    </row>
    <row r="6" spans="1:6" ht="15.75" x14ac:dyDescent="0.25">
      <c r="B6" s="66"/>
      <c r="C6" s="61" t="s">
        <v>61</v>
      </c>
      <c r="D6" s="69" t="s">
        <v>1</v>
      </c>
    </row>
    <row r="7" spans="1:6" x14ac:dyDescent="0.2">
      <c r="B7" s="70" t="s">
        <v>62</v>
      </c>
      <c r="C7" s="70" t="s">
        <v>63</v>
      </c>
      <c r="D7" s="71">
        <v>47.601845440000005</v>
      </c>
    </row>
    <row r="8" spans="1:6" ht="15.75" x14ac:dyDescent="0.25">
      <c r="B8" s="70"/>
      <c r="C8" s="61" t="s">
        <v>64</v>
      </c>
      <c r="D8" s="72"/>
    </row>
    <row r="9" spans="1:6" x14ac:dyDescent="0.2">
      <c r="B9" s="70" t="s">
        <v>62</v>
      </c>
      <c r="C9" s="70" t="s">
        <v>65</v>
      </c>
      <c r="D9" s="71">
        <v>206.64172084600003</v>
      </c>
      <c r="F9" s="73"/>
    </row>
    <row r="10" spans="1:6" x14ac:dyDescent="0.2">
      <c r="B10" s="70" t="s">
        <v>66</v>
      </c>
      <c r="C10" s="70" t="s">
        <v>67</v>
      </c>
      <c r="D10" s="71">
        <v>14.70688</v>
      </c>
    </row>
    <row r="11" spans="1:6" x14ac:dyDescent="0.2">
      <c r="B11" s="70" t="s">
        <v>68</v>
      </c>
      <c r="C11" s="70" t="s">
        <v>69</v>
      </c>
      <c r="D11" s="71">
        <v>8.4764699999999991</v>
      </c>
    </row>
    <row r="12" spans="1:6" x14ac:dyDescent="0.2">
      <c r="B12" s="70" t="s">
        <v>70</v>
      </c>
      <c r="C12" s="70" t="s">
        <v>71</v>
      </c>
      <c r="D12" s="71">
        <v>45.092483186000003</v>
      </c>
    </row>
    <row r="13" spans="1:6" x14ac:dyDescent="0.2">
      <c r="B13" s="70" t="s">
        <v>72</v>
      </c>
      <c r="C13" s="70" t="s">
        <v>73</v>
      </c>
      <c r="D13" s="71">
        <v>3.4198</v>
      </c>
    </row>
    <row r="14" spans="1:6" x14ac:dyDescent="0.2">
      <c r="B14" s="70" t="s">
        <v>74</v>
      </c>
      <c r="C14" s="70" t="s">
        <v>75</v>
      </c>
      <c r="D14" s="71">
        <v>4.3910646430000009</v>
      </c>
    </row>
    <row r="15" spans="1:6" x14ac:dyDescent="0.2">
      <c r="B15" s="70" t="s">
        <v>76</v>
      </c>
      <c r="C15" s="70" t="s">
        <v>77</v>
      </c>
      <c r="D15" s="71">
        <v>13.846316716</v>
      </c>
    </row>
    <row r="16" spans="1:6" x14ac:dyDescent="0.2">
      <c r="B16" s="70" t="s">
        <v>78</v>
      </c>
      <c r="C16" s="70" t="s">
        <v>79</v>
      </c>
      <c r="D16" s="71">
        <v>26.346436389999997</v>
      </c>
    </row>
    <row r="17" spans="2:7" x14ac:dyDescent="0.2">
      <c r="B17" s="70" t="s">
        <v>80</v>
      </c>
      <c r="C17" s="70" t="s">
        <v>81</v>
      </c>
      <c r="D17" s="71">
        <v>6.7101339599999994</v>
      </c>
    </row>
    <row r="18" spans="2:7" x14ac:dyDescent="0.2">
      <c r="B18" s="70" t="s">
        <v>82</v>
      </c>
      <c r="C18" s="70" t="s">
        <v>83</v>
      </c>
      <c r="D18" s="71">
        <v>3.26</v>
      </c>
    </row>
    <row r="19" spans="2:7" x14ac:dyDescent="0.2">
      <c r="B19" s="70" t="s">
        <v>84</v>
      </c>
      <c r="C19" s="70" t="s">
        <v>85</v>
      </c>
      <c r="D19" s="71">
        <v>6.1630519899999996</v>
      </c>
    </row>
    <row r="20" spans="2:7" x14ac:dyDescent="0.2">
      <c r="B20" s="70"/>
      <c r="C20" s="70"/>
      <c r="D20" s="71"/>
      <c r="E20" s="73"/>
      <c r="F20" s="73"/>
      <c r="G20" s="73"/>
    </row>
    <row r="21" spans="2:7" ht="15.75" x14ac:dyDescent="0.25">
      <c r="C21" s="74" t="s">
        <v>86</v>
      </c>
      <c r="D21" s="75">
        <f>SUM(D9:D20)+D7</f>
        <v>386.65620317100002</v>
      </c>
    </row>
    <row r="22" spans="2:7" ht="15.75" x14ac:dyDescent="0.25">
      <c r="C22" s="74"/>
      <c r="D22" s="72"/>
    </row>
    <row r="23" spans="2:7" ht="15.75" x14ac:dyDescent="0.25">
      <c r="C23" s="68" t="s">
        <v>87</v>
      </c>
      <c r="D23" s="72"/>
    </row>
    <row r="24" spans="2:7" ht="15.75" x14ac:dyDescent="0.25">
      <c r="C24" s="61" t="s">
        <v>61</v>
      </c>
      <c r="D24" s="72"/>
    </row>
    <row r="25" spans="2:7" ht="15.75" x14ac:dyDescent="0.25">
      <c r="C25" s="61" t="s">
        <v>64</v>
      </c>
      <c r="D25" s="72"/>
    </row>
    <row r="26" spans="2:7" ht="15.75" x14ac:dyDescent="0.25">
      <c r="B26" s="70"/>
      <c r="C26" s="64" t="s">
        <v>88</v>
      </c>
      <c r="D26" s="72">
        <f>SUM(D23)</f>
        <v>0</v>
      </c>
    </row>
    <row r="27" spans="2:7" ht="15.75" x14ac:dyDescent="0.25">
      <c r="C27" s="68"/>
      <c r="D27" s="76"/>
    </row>
    <row r="28" spans="2:7" ht="15.75" x14ac:dyDescent="0.25">
      <c r="C28" s="68" t="s">
        <v>89</v>
      </c>
      <c r="D28" s="72"/>
    </row>
    <row r="29" spans="2:7" ht="15.75" x14ac:dyDescent="0.25">
      <c r="C29" s="64" t="s">
        <v>90</v>
      </c>
      <c r="D29" s="72">
        <v>1.1906199999999998</v>
      </c>
    </row>
    <row r="30" spans="2:7" ht="15.75" x14ac:dyDescent="0.25">
      <c r="C30" s="61"/>
      <c r="D30" s="76"/>
    </row>
    <row r="31" spans="2:7" ht="15.75" x14ac:dyDescent="0.25">
      <c r="C31" s="68" t="s">
        <v>91</v>
      </c>
      <c r="D31" s="72"/>
    </row>
    <row r="32" spans="2:7" ht="15.75" x14ac:dyDescent="0.25">
      <c r="C32" s="64" t="s">
        <v>92</v>
      </c>
      <c r="D32" s="75">
        <v>36.493000000000002</v>
      </c>
    </row>
    <row r="33" spans="3:4" ht="15.75" x14ac:dyDescent="0.25">
      <c r="C33" s="68"/>
    </row>
    <row r="34" spans="3:4" ht="15.75" x14ac:dyDescent="0.25">
      <c r="C34" s="68" t="s">
        <v>93</v>
      </c>
      <c r="D34" s="172">
        <f>'לבני 50-60'!D19+'לבני 50 ומטה'!D19+'לבני 60 ומעלה'!D19+'ללא מניות'!D19+מניות!D19+'S&amp;P 500'!D19</f>
        <v>665.89499999999998</v>
      </c>
    </row>
    <row r="35" spans="3:4" ht="15.75" x14ac:dyDescent="0.25">
      <c r="C35" s="64"/>
      <c r="D35" s="72"/>
    </row>
    <row r="36" spans="3:4" ht="15.75" x14ac:dyDescent="0.25">
      <c r="C36" s="68" t="s">
        <v>94</v>
      </c>
      <c r="D36" s="76"/>
    </row>
    <row r="37" spans="3:4" ht="15.75" x14ac:dyDescent="0.25">
      <c r="C37" s="74" t="s">
        <v>95</v>
      </c>
      <c r="D37" s="72">
        <v>0</v>
      </c>
    </row>
    <row r="39" spans="3:4" ht="15.75" x14ac:dyDescent="0.25">
      <c r="C39" s="68" t="s">
        <v>96</v>
      </c>
    </row>
    <row r="40" spans="3:4" ht="15.75" x14ac:dyDescent="0.25">
      <c r="C40" s="64" t="s">
        <v>97</v>
      </c>
      <c r="D40" s="72">
        <v>0</v>
      </c>
    </row>
    <row r="42" spans="3:4" ht="15.75" x14ac:dyDescent="0.25">
      <c r="C42" s="68" t="s">
        <v>98</v>
      </c>
    </row>
    <row r="43" spans="3:4" ht="15.75" x14ac:dyDescent="0.25">
      <c r="C43" s="64" t="s">
        <v>99</v>
      </c>
      <c r="D43" s="72">
        <v>0</v>
      </c>
    </row>
    <row r="45" spans="3:4" ht="15.75" x14ac:dyDescent="0.25">
      <c r="C45" s="61" t="s">
        <v>100</v>
      </c>
      <c r="D45" s="77">
        <f>D21+D26+D29+D32+D34+D37+D40+D43</f>
        <v>1090.234823171</v>
      </c>
    </row>
  </sheetData>
  <pageMargins left="0.7" right="0.7" top="0.75" bottom="0.75" header="0.3" footer="0.3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AB3B-FA39-425B-A6BC-39BD9464F1D8}">
  <sheetPr>
    <tabColor theme="8" tint="-0.499984740745262"/>
    <pageSetUpPr fitToPage="1"/>
  </sheetPr>
  <dimension ref="A1:AA207"/>
  <sheetViews>
    <sheetView showGridLines="0" rightToLeft="1" topLeftCell="A61" zoomScale="85" zoomScaleNormal="85" zoomScaleSheetLayoutView="90" workbookViewId="0">
      <selection activeCell="D125" sqref="D125"/>
    </sheetView>
  </sheetViews>
  <sheetFormatPr defaultColWidth="9" defaultRowHeight="15.75" x14ac:dyDescent="0.25"/>
  <cols>
    <col min="1" max="1" width="42.25" style="57" customWidth="1"/>
    <col min="2" max="2" width="33.25" style="130" customWidth="1"/>
    <col min="3" max="3" width="14.75" style="85" customWidth="1"/>
    <col min="4" max="4" width="11.25" style="23" customWidth="1"/>
    <col min="5" max="5" width="14.25" style="86" customWidth="1"/>
    <col min="6" max="6" width="31.25" style="86" customWidth="1"/>
    <col min="7" max="7" width="15.25" style="86" customWidth="1"/>
    <col min="8" max="8" width="5.875" style="86" bestFit="1" customWidth="1"/>
    <col min="9" max="9" width="5.5" style="86" bestFit="1" customWidth="1"/>
    <col min="10" max="11" width="8.125" style="86" bestFit="1" customWidth="1"/>
    <col min="12" max="12" width="11.25" style="86" customWidth="1"/>
    <col min="13" max="13" width="18.375" style="86" bestFit="1" customWidth="1"/>
    <col min="14" max="14" width="12.625" style="86" bestFit="1" customWidth="1"/>
    <col min="15" max="15" width="12" style="86" bestFit="1" customWidth="1"/>
    <col min="16" max="16" width="7.375" style="86" bestFit="1" customWidth="1"/>
    <col min="17" max="17" width="10.25" style="86" bestFit="1" customWidth="1"/>
    <col min="18" max="18" width="16.625" style="86" bestFit="1" customWidth="1"/>
    <col min="19" max="19" width="11.625" style="86" bestFit="1" customWidth="1"/>
    <col min="20" max="20" width="22.5" style="86" bestFit="1" customWidth="1"/>
    <col min="21" max="21" width="5.625" style="86" bestFit="1" customWidth="1"/>
    <col min="22" max="22" width="18.375" style="86" bestFit="1" customWidth="1"/>
    <col min="23" max="23" width="4.5" style="86" bestFit="1" customWidth="1"/>
    <col min="24" max="24" width="8.625" style="86" bestFit="1" customWidth="1"/>
    <col min="25" max="25" width="6.125" style="86" bestFit="1" customWidth="1"/>
    <col min="26" max="26" width="9.125" style="86" bestFit="1" customWidth="1"/>
    <col min="27" max="27" width="8.25" style="86" bestFit="1" customWidth="1"/>
    <col min="28" max="16384" width="9" style="86"/>
  </cols>
  <sheetData>
    <row r="1" spans="1:27" s="80" customFormat="1" ht="18.75" x14ac:dyDescent="0.3">
      <c r="A1" s="114" t="s">
        <v>0</v>
      </c>
      <c r="B1" s="127"/>
      <c r="C1" s="115"/>
      <c r="D1" s="23"/>
    </row>
    <row r="2" spans="1:27" s="149" customFormat="1" ht="18.75" x14ac:dyDescent="0.3">
      <c r="A2" s="145"/>
      <c r="B2" s="146"/>
      <c r="C2" s="147"/>
      <c r="D2" s="148"/>
    </row>
    <row r="3" spans="1:27" s="80" customFormat="1" ht="18.75" x14ac:dyDescent="0.3">
      <c r="A3" s="82" t="s">
        <v>220</v>
      </c>
      <c r="B3" s="128"/>
      <c r="C3" s="115"/>
      <c r="D3" s="117"/>
      <c r="E3"/>
      <c r="F3" s="118"/>
      <c r="G3" s="118"/>
    </row>
    <row r="4" spans="1:27" s="80" customFormat="1" ht="18.75" x14ac:dyDescent="0.3">
      <c r="A4" s="83"/>
      <c r="B4" s="128"/>
      <c r="C4" s="115"/>
      <c r="D4" s="23"/>
      <c r="E4" s="119"/>
      <c r="F4" s="120"/>
      <c r="G4" s="120"/>
    </row>
    <row r="5" spans="1:27" s="80" customFormat="1" ht="18.75" x14ac:dyDescent="0.3">
      <c r="B5" s="129" t="s">
        <v>101</v>
      </c>
      <c r="C5" s="115"/>
      <c r="D5" s="121"/>
      <c r="E5" s="119"/>
      <c r="F5" s="120"/>
      <c r="G5" s="120"/>
    </row>
    <row r="6" spans="1:27" x14ac:dyDescent="0.25">
      <c r="A6" s="87" t="s">
        <v>102</v>
      </c>
      <c r="B6" s="131"/>
      <c r="C6" s="88"/>
      <c r="E6" s="119"/>
      <c r="F6" s="120"/>
      <c r="G6" s="120"/>
      <c r="L6" s="88"/>
    </row>
    <row r="7" spans="1:27" x14ac:dyDescent="0.25">
      <c r="A7" s="78" t="s">
        <v>103</v>
      </c>
      <c r="B7" s="132">
        <v>136.55099999999999</v>
      </c>
      <c r="C7" s="122"/>
      <c r="D7" s="91"/>
      <c r="E7"/>
      <c r="F7"/>
      <c r="G7"/>
      <c r="H7"/>
      <c r="I7"/>
      <c r="J7"/>
      <c r="K7"/>
      <c r="L7" s="89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x14ac:dyDescent="0.25">
      <c r="A8" s="78" t="s">
        <v>104</v>
      </c>
      <c r="B8" s="132">
        <v>70.444999999999993</v>
      </c>
      <c r="C8" s="122"/>
      <c r="D8" s="91"/>
      <c r="E8"/>
      <c r="F8"/>
      <c r="G8"/>
      <c r="H8"/>
      <c r="I8"/>
      <c r="J8"/>
      <c r="K8"/>
      <c r="L8" s="89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x14ac:dyDescent="0.25">
      <c r="A9" s="78" t="s">
        <v>105</v>
      </c>
      <c r="B9" s="132">
        <v>119.739712</v>
      </c>
      <c r="C9" s="123"/>
      <c r="D9" s="91"/>
      <c r="E9"/>
      <c r="F9"/>
      <c r="G9"/>
      <c r="H9"/>
      <c r="I9"/>
      <c r="J9"/>
      <c r="K9"/>
      <c r="L9" s="8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x14ac:dyDescent="0.25">
      <c r="A10" s="90" t="s">
        <v>106</v>
      </c>
      <c r="B10" s="132">
        <v>293.31425000000002</v>
      </c>
      <c r="C10" s="124"/>
      <c r="D10" s="91"/>
      <c r="E10"/>
      <c r="F10"/>
      <c r="G10"/>
      <c r="H10"/>
      <c r="I10"/>
      <c r="J10"/>
      <c r="K10"/>
      <c r="L10" s="89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x14ac:dyDescent="0.25">
      <c r="A11" s="78" t="s">
        <v>107</v>
      </c>
      <c r="B11" s="132">
        <v>73.625029999999995</v>
      </c>
      <c r="C11" s="124"/>
      <c r="D11" s="91"/>
      <c r="E11"/>
      <c r="F11"/>
      <c r="G11"/>
      <c r="H11"/>
      <c r="I11"/>
      <c r="J11"/>
      <c r="K11"/>
      <c r="L11" s="89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x14ac:dyDescent="0.25">
      <c r="A12" s="78" t="s">
        <v>108</v>
      </c>
      <c r="B12" s="132">
        <v>1.8</v>
      </c>
      <c r="C12" s="122"/>
      <c r="D12" s="91"/>
      <c r="E12"/>
      <c r="F12"/>
      <c r="G12"/>
      <c r="H12"/>
      <c r="I12"/>
      <c r="J12"/>
      <c r="K12"/>
      <c r="L12" s="89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x14ac:dyDescent="0.25">
      <c r="A13" s="78" t="s">
        <v>109</v>
      </c>
      <c r="B13" s="132">
        <v>88.5</v>
      </c>
      <c r="C13" s="124"/>
      <c r="D13" s="91"/>
      <c r="E13"/>
      <c r="F13"/>
      <c r="G13"/>
      <c r="H13"/>
      <c r="I13"/>
      <c r="J13"/>
      <c r="K13"/>
      <c r="L13" s="89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x14ac:dyDescent="0.25">
      <c r="A14" s="78" t="s">
        <v>110</v>
      </c>
      <c r="B14" s="132">
        <v>138.19855200000003</v>
      </c>
      <c r="C14" s="122"/>
      <c r="D14" s="91"/>
      <c r="E14"/>
      <c r="F14"/>
      <c r="G14"/>
      <c r="H14"/>
      <c r="I14"/>
      <c r="J14"/>
      <c r="K14"/>
      <c r="L14" s="89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x14ac:dyDescent="0.25">
      <c r="A15" s="78" t="s">
        <v>111</v>
      </c>
      <c r="B15" s="132">
        <v>152.935506</v>
      </c>
      <c r="C15" s="122"/>
      <c r="D15" s="91"/>
      <c r="E15"/>
      <c r="F15"/>
      <c r="G15"/>
      <c r="H15"/>
      <c r="I15"/>
      <c r="J15"/>
      <c r="K15"/>
      <c r="L15" s="89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x14ac:dyDescent="0.25">
      <c r="A16" s="78" t="s">
        <v>112</v>
      </c>
      <c r="B16" s="132">
        <v>75.748822399999995</v>
      </c>
      <c r="C16" s="122"/>
      <c r="D16" s="91"/>
      <c r="E16"/>
      <c r="F16"/>
      <c r="G16"/>
      <c r="H16"/>
      <c r="I16"/>
      <c r="J16"/>
      <c r="K16"/>
      <c r="L16" s="89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x14ac:dyDescent="0.25">
      <c r="A17" s="78" t="s">
        <v>113</v>
      </c>
      <c r="B17" s="132">
        <v>49.281999999999996</v>
      </c>
      <c r="C17" s="122"/>
      <c r="D17" s="91"/>
      <c r="E17"/>
      <c r="F17"/>
      <c r="G17"/>
      <c r="H17"/>
      <c r="I17"/>
      <c r="J17"/>
      <c r="K17"/>
      <c r="L17" s="89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x14ac:dyDescent="0.25">
      <c r="A18" s="78" t="s">
        <v>114</v>
      </c>
      <c r="B18" s="132">
        <v>33.447000000000003</v>
      </c>
      <c r="C18" s="122"/>
      <c r="D18" s="91"/>
      <c r="E18"/>
      <c r="F18"/>
      <c r="G18"/>
      <c r="H18"/>
      <c r="I18"/>
      <c r="J18"/>
      <c r="K18"/>
      <c r="L18" s="89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x14ac:dyDescent="0.25">
      <c r="A19" s="78" t="s">
        <v>115</v>
      </c>
      <c r="B19" s="132">
        <v>98.111000000000004</v>
      </c>
      <c r="C19" s="122"/>
      <c r="D19" s="91"/>
      <c r="E19"/>
      <c r="F19"/>
      <c r="G19"/>
      <c r="H19"/>
      <c r="I19"/>
      <c r="J19"/>
      <c r="K19"/>
      <c r="L19" s="8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x14ac:dyDescent="0.25">
      <c r="A20" s="78" t="s">
        <v>116</v>
      </c>
      <c r="B20" s="132">
        <v>106.108</v>
      </c>
      <c r="C20" s="122"/>
      <c r="D20" s="91"/>
      <c r="E20"/>
      <c r="F20"/>
      <c r="G20"/>
      <c r="H20"/>
      <c r="I20"/>
      <c r="J20"/>
      <c r="K20"/>
      <c r="L20" s="89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x14ac:dyDescent="0.25">
      <c r="A21" s="78" t="s">
        <v>117</v>
      </c>
      <c r="B21" s="132">
        <v>106.17</v>
      </c>
      <c r="C21" s="122"/>
      <c r="D21" s="91"/>
      <c r="E21"/>
      <c r="F21"/>
      <c r="G21"/>
      <c r="H21"/>
      <c r="I21"/>
      <c r="J21"/>
      <c r="K21"/>
      <c r="L21" s="89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x14ac:dyDescent="0.25">
      <c r="A22" s="78" t="s">
        <v>118</v>
      </c>
      <c r="B22" s="132">
        <v>191.62799999999999</v>
      </c>
      <c r="C22" s="122"/>
      <c r="D22" s="91"/>
      <c r="E22"/>
      <c r="F22"/>
      <c r="G22"/>
      <c r="H22"/>
      <c r="I22"/>
      <c r="J22"/>
      <c r="K22"/>
      <c r="L22" s="89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x14ac:dyDescent="0.25">
      <c r="A23" s="92" t="s">
        <v>119</v>
      </c>
      <c r="B23" s="132">
        <v>18.702436800000001</v>
      </c>
      <c r="C23" s="122"/>
      <c r="D23" s="91"/>
      <c r="E23"/>
      <c r="F23"/>
      <c r="G23"/>
      <c r="H23"/>
      <c r="I23"/>
      <c r="J23"/>
      <c r="K23"/>
      <c r="L23" s="89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x14ac:dyDescent="0.25">
      <c r="A24" s="92" t="s">
        <v>120</v>
      </c>
      <c r="B24" s="132">
        <v>7.4094147999999995</v>
      </c>
      <c r="C24" s="122"/>
      <c r="D24" s="91"/>
      <c r="E24"/>
      <c r="F24"/>
      <c r="G24"/>
      <c r="H24"/>
      <c r="I24"/>
      <c r="J24"/>
      <c r="K24"/>
      <c r="L24" s="8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x14ac:dyDescent="0.25">
      <c r="A25" s="78" t="s">
        <v>121</v>
      </c>
      <c r="B25" s="132">
        <v>4.390131600000001</v>
      </c>
      <c r="C25" s="122"/>
      <c r="D25" s="116"/>
      <c r="E25"/>
      <c r="F25"/>
      <c r="G25"/>
      <c r="H25"/>
      <c r="I25"/>
      <c r="J25"/>
      <c r="K25"/>
      <c r="L25" s="89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x14ac:dyDescent="0.25">
      <c r="A26" s="93" t="s">
        <v>122</v>
      </c>
      <c r="B26" s="133">
        <f>SUM(B7:B25)</f>
        <v>1766.1058555999996</v>
      </c>
      <c r="C26" s="124"/>
      <c r="D26" s="125"/>
      <c r="E26"/>
      <c r="F26"/>
      <c r="G26"/>
      <c r="H26"/>
      <c r="I26"/>
      <c r="J26"/>
      <c r="K26"/>
      <c r="L26" s="94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x14ac:dyDescent="0.25">
      <c r="C27" s="111"/>
      <c r="D27" s="121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x14ac:dyDescent="0.25">
      <c r="A28" s="87" t="s">
        <v>123</v>
      </c>
      <c r="B28" s="131"/>
      <c r="C28" s="88"/>
      <c r="D28" s="91"/>
      <c r="E28"/>
      <c r="F28"/>
      <c r="G28"/>
      <c r="H28"/>
      <c r="I28"/>
      <c r="J28"/>
      <c r="K28"/>
      <c r="L28" s="8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x14ac:dyDescent="0.25">
      <c r="A29" s="78" t="s">
        <v>124</v>
      </c>
      <c r="B29" s="132">
        <v>43.451999999999998</v>
      </c>
      <c r="C29" s="122"/>
      <c r="D29" s="91"/>
      <c r="E29"/>
      <c r="F29"/>
      <c r="G29"/>
      <c r="H29"/>
      <c r="I29"/>
      <c r="J29"/>
      <c r="K29"/>
      <c r="L29" s="8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x14ac:dyDescent="0.25">
      <c r="A30" s="92" t="s">
        <v>125</v>
      </c>
      <c r="B30" s="132">
        <v>31.439301199999999</v>
      </c>
      <c r="C30" s="122"/>
      <c r="D30" s="91"/>
      <c r="E30"/>
      <c r="F30"/>
      <c r="G30"/>
      <c r="H30"/>
      <c r="I30"/>
      <c r="J30"/>
      <c r="K30"/>
      <c r="L30" s="89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x14ac:dyDescent="0.25">
      <c r="A31" s="92" t="s">
        <v>126</v>
      </c>
      <c r="B31" s="132">
        <v>55.723804000000001</v>
      </c>
      <c r="C31" s="122"/>
      <c r="D31" s="91"/>
      <c r="E31"/>
      <c r="F31"/>
      <c r="G31"/>
      <c r="H31"/>
      <c r="I31"/>
      <c r="J31"/>
      <c r="K31"/>
      <c r="L31" s="89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92" t="s">
        <v>127</v>
      </c>
      <c r="B32" s="132">
        <v>56.800496399999993</v>
      </c>
      <c r="C32" s="122"/>
      <c r="D32" s="91"/>
      <c r="E32"/>
      <c r="F32"/>
      <c r="G32"/>
      <c r="H32"/>
      <c r="I32"/>
      <c r="J32"/>
      <c r="K32"/>
      <c r="L32" s="89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92" t="s">
        <v>128</v>
      </c>
      <c r="B33" s="132">
        <v>22.101431400000003</v>
      </c>
      <c r="C33" s="122"/>
      <c r="D33" s="91"/>
      <c r="K33"/>
      <c r="L33" s="89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92" t="s">
        <v>129</v>
      </c>
      <c r="B34" s="132">
        <v>36.681580000000004</v>
      </c>
      <c r="C34" s="122"/>
      <c r="D34" s="91"/>
      <c r="K34"/>
      <c r="L34" s="89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92" t="s">
        <v>130</v>
      </c>
      <c r="B35" s="132">
        <v>203.219080168</v>
      </c>
      <c r="C35" s="122"/>
      <c r="D35" s="91"/>
      <c r="K35"/>
      <c r="L35" s="89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92" t="s">
        <v>131</v>
      </c>
      <c r="B36" s="132">
        <v>64.926065268000002</v>
      </c>
      <c r="C36" s="122"/>
      <c r="D36" s="91"/>
      <c r="K36"/>
      <c r="L36" s="89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92" t="s">
        <v>132</v>
      </c>
      <c r="B37" s="132">
        <v>1.1906199999999998</v>
      </c>
      <c r="C37" s="123"/>
      <c r="D37" s="91"/>
      <c r="E37"/>
      <c r="F37"/>
      <c r="G37"/>
      <c r="H37"/>
      <c r="I37"/>
      <c r="J37"/>
      <c r="K37"/>
      <c r="L37" s="89"/>
      <c r="M37"/>
      <c r="N37"/>
      <c r="O37"/>
    </row>
    <row r="38" spans="1:27" x14ac:dyDescent="0.25">
      <c r="A38" s="92" t="s">
        <v>133</v>
      </c>
      <c r="B38" s="132">
        <v>92.329540000000009</v>
      </c>
      <c r="C38" s="122"/>
      <c r="D38" s="91"/>
      <c r="L38" s="89"/>
      <c r="M38"/>
      <c r="N38"/>
      <c r="O38"/>
    </row>
    <row r="39" spans="1:27" x14ac:dyDescent="0.25">
      <c r="A39" s="92" t="s">
        <v>134</v>
      </c>
      <c r="B39" s="132">
        <v>41.130298799999998</v>
      </c>
      <c r="C39" s="122"/>
      <c r="D39" s="91"/>
      <c r="K39"/>
      <c r="L39" s="8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92" t="s">
        <v>135</v>
      </c>
      <c r="B40" s="132">
        <v>19.5965284</v>
      </c>
      <c r="C40" s="122"/>
      <c r="D40" s="91"/>
      <c r="K40"/>
      <c r="L40" s="89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92" t="s">
        <v>136</v>
      </c>
      <c r="B41" s="132">
        <v>28.778886799999999</v>
      </c>
      <c r="C41" s="122"/>
      <c r="D41" s="91"/>
      <c r="K41"/>
      <c r="L41" s="89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92" t="s">
        <v>137</v>
      </c>
      <c r="B42" s="132">
        <v>24.424268179999999</v>
      </c>
      <c r="C42" s="122"/>
      <c r="D42" s="91"/>
      <c r="E42"/>
      <c r="F42"/>
      <c r="G42"/>
      <c r="H42"/>
      <c r="I42"/>
      <c r="J42"/>
      <c r="K42"/>
      <c r="L42" s="89"/>
      <c r="M42"/>
      <c r="N42"/>
      <c r="O42"/>
    </row>
    <row r="43" spans="1:27" x14ac:dyDescent="0.25">
      <c r="A43" s="92" t="s">
        <v>221</v>
      </c>
      <c r="B43" s="132">
        <v>28.547727999999999</v>
      </c>
      <c r="C43" s="122"/>
      <c r="D43" s="91"/>
      <c r="K43"/>
      <c r="L43" s="89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92" t="s">
        <v>138</v>
      </c>
      <c r="B44" s="132">
        <v>41.072859599999994</v>
      </c>
      <c r="C44" s="122"/>
      <c r="D44" s="91"/>
      <c r="K44"/>
      <c r="L44" s="89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92" t="s">
        <v>139</v>
      </c>
      <c r="B45" s="132">
        <v>63.426797200000003</v>
      </c>
      <c r="C45" s="122"/>
      <c r="D45" s="91"/>
      <c r="K45"/>
      <c r="L45" s="89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92" t="s">
        <v>140</v>
      </c>
      <c r="B46" s="132">
        <v>8.910422800000001</v>
      </c>
      <c r="C46" s="122"/>
      <c r="D46" s="91"/>
      <c r="K46"/>
      <c r="L46" s="89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92" t="s">
        <v>141</v>
      </c>
      <c r="B47" s="132">
        <v>52.345198000000003</v>
      </c>
      <c r="C47" s="122"/>
      <c r="D47" s="91"/>
      <c r="K47"/>
      <c r="L47" s="89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92" t="s">
        <v>142</v>
      </c>
      <c r="B48" s="132">
        <v>61.330804399999991</v>
      </c>
      <c r="C48" s="122"/>
      <c r="D48" s="91"/>
      <c r="K48"/>
      <c r="L48" s="89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92" t="s">
        <v>143</v>
      </c>
      <c r="B49" s="132">
        <v>62.667670100000002</v>
      </c>
      <c r="C49" s="122"/>
      <c r="D49" s="91"/>
      <c r="K49"/>
      <c r="L49" s="8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78" t="s">
        <v>144</v>
      </c>
      <c r="B50" s="132">
        <v>81.267232800000002</v>
      </c>
      <c r="C50" s="122"/>
      <c r="D50" s="91"/>
      <c r="K50"/>
      <c r="L50" s="89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78" t="s">
        <v>145</v>
      </c>
      <c r="B51" s="132">
        <v>87.278949199999985</v>
      </c>
      <c r="C51" s="124"/>
      <c r="D51" s="91"/>
      <c r="K51"/>
      <c r="L51" s="89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92" t="s">
        <v>146</v>
      </c>
      <c r="B52" s="132">
        <v>43.911671199999994</v>
      </c>
      <c r="C52" s="122"/>
      <c r="D52" s="91"/>
      <c r="K52"/>
      <c r="L52" s="89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92" t="s">
        <v>147</v>
      </c>
      <c r="B53" s="132">
        <v>20.326799999999999</v>
      </c>
      <c r="C53" s="122"/>
      <c r="D53" s="91"/>
      <c r="K53"/>
      <c r="L53" s="89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92" t="s">
        <v>148</v>
      </c>
      <c r="B54" s="132">
        <v>109.7138356</v>
      </c>
      <c r="C54" s="122"/>
      <c r="D54" s="91"/>
      <c r="K54"/>
      <c r="L54" s="89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92" t="s">
        <v>149</v>
      </c>
      <c r="B55" s="132">
        <v>55.660366000000003</v>
      </c>
      <c r="C55" s="122"/>
      <c r="D55" s="91"/>
      <c r="K55"/>
      <c r="L55" s="89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92" t="s">
        <v>150</v>
      </c>
      <c r="B56" s="132">
        <v>26.800877999999997</v>
      </c>
      <c r="C56" s="122"/>
      <c r="D56" s="91"/>
      <c r="K56"/>
      <c r="L56" s="89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92" t="s">
        <v>151</v>
      </c>
      <c r="B57" s="132">
        <v>62.261963199999997</v>
      </c>
      <c r="C57" s="122"/>
      <c r="D57" s="91"/>
      <c r="K57"/>
      <c r="L57" s="89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92" t="s">
        <v>152</v>
      </c>
      <c r="B58" s="132">
        <v>59.224515199999992</v>
      </c>
      <c r="C58" s="122"/>
      <c r="D58" s="91"/>
      <c r="K58"/>
      <c r="L58" s="89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78" t="s">
        <v>153</v>
      </c>
      <c r="B59" s="132">
        <v>58.4327744</v>
      </c>
      <c r="C59" s="122"/>
      <c r="D59" s="91"/>
      <c r="K59"/>
      <c r="L59" s="8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92" t="s">
        <v>154</v>
      </c>
      <c r="B60" s="132">
        <v>35.977690799999998</v>
      </c>
      <c r="C60" s="122"/>
      <c r="D60" s="91"/>
      <c r="K60"/>
      <c r="L60" s="89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92" t="s">
        <v>155</v>
      </c>
      <c r="B61" s="132">
        <v>99.61432520000001</v>
      </c>
      <c r="C61" s="122"/>
      <c r="D61" s="91"/>
      <c r="K61"/>
      <c r="L61" s="89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92" t="s">
        <v>156</v>
      </c>
      <c r="B62" s="132">
        <v>25.900476399999999</v>
      </c>
      <c r="C62" s="122"/>
      <c r="D62" s="91"/>
      <c r="E62"/>
      <c r="F62"/>
      <c r="G62"/>
      <c r="H62"/>
      <c r="I62"/>
      <c r="J62"/>
      <c r="K62"/>
      <c r="L62" s="89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92" t="s">
        <v>157</v>
      </c>
      <c r="B63" s="132">
        <v>1.7210023999999999</v>
      </c>
      <c r="C63" s="122"/>
      <c r="D63" s="91"/>
      <c r="E63"/>
      <c r="F63"/>
      <c r="G63"/>
      <c r="H63"/>
      <c r="I63"/>
      <c r="J63"/>
      <c r="K63"/>
      <c r="L63" s="89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95" t="s">
        <v>158</v>
      </c>
      <c r="B64" s="132">
        <v>49.520744000000001</v>
      </c>
      <c r="C64" s="122"/>
      <c r="D64" s="91"/>
      <c r="E64"/>
      <c r="F64"/>
      <c r="G64"/>
      <c r="H64"/>
      <c r="I64"/>
      <c r="J64"/>
      <c r="K64"/>
      <c r="L64" s="89"/>
      <c r="M64"/>
      <c r="N64" s="96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95" t="s">
        <v>159</v>
      </c>
      <c r="B65" s="132">
        <v>48.4508692</v>
      </c>
      <c r="C65" s="122"/>
      <c r="D65" s="116"/>
      <c r="E65"/>
      <c r="F65"/>
      <c r="G65"/>
      <c r="H65"/>
      <c r="I65"/>
      <c r="J65"/>
      <c r="K65"/>
      <c r="L65" s="89"/>
      <c r="M65"/>
      <c r="N65" s="96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92" t="s">
        <v>160</v>
      </c>
      <c r="B66" s="132">
        <v>41.957629999999995</v>
      </c>
      <c r="C66" s="122"/>
      <c r="D66" s="116"/>
      <c r="E66"/>
      <c r="F66"/>
      <c r="G66"/>
      <c r="H66"/>
      <c r="I66"/>
      <c r="J66"/>
      <c r="K66"/>
      <c r="L66" s="89"/>
      <c r="M66"/>
      <c r="N66" s="97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92" t="s">
        <v>161</v>
      </c>
      <c r="B67" s="132">
        <v>8.5979233999999991</v>
      </c>
      <c r="C67" s="122"/>
      <c r="D67" s="91"/>
      <c r="E67"/>
      <c r="F67"/>
      <c r="G67"/>
      <c r="H67"/>
      <c r="I67"/>
      <c r="J67"/>
      <c r="K67"/>
      <c r="L67" s="89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92" t="s">
        <v>162</v>
      </c>
      <c r="B68" s="132">
        <v>14.823949500000001</v>
      </c>
      <c r="C68" s="122"/>
      <c r="D68" s="91"/>
      <c r="E68"/>
      <c r="F68"/>
      <c r="G68"/>
      <c r="H68"/>
      <c r="I68"/>
      <c r="J68"/>
      <c r="K68"/>
      <c r="L68" s="89"/>
      <c r="M68"/>
      <c r="N68" s="97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92" t="s">
        <v>163</v>
      </c>
      <c r="B69" s="132">
        <v>12.512680399999999</v>
      </c>
      <c r="C69" s="122"/>
      <c r="D69" s="91"/>
      <c r="E69"/>
      <c r="F69"/>
      <c r="G69"/>
      <c r="H69"/>
      <c r="I69"/>
      <c r="J69"/>
      <c r="K69"/>
      <c r="L69" s="89"/>
      <c r="M69"/>
      <c r="N69" s="98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78" t="s">
        <v>164</v>
      </c>
      <c r="B70" s="132">
        <v>13.754468000000001</v>
      </c>
      <c r="C70" s="122"/>
      <c r="D70" s="91"/>
      <c r="K70"/>
      <c r="L70" s="89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92" t="s">
        <v>165</v>
      </c>
      <c r="B71" s="132">
        <v>13.386563200000001</v>
      </c>
      <c r="C71" s="122"/>
      <c r="D71" s="91"/>
      <c r="E71"/>
      <c r="F71"/>
      <c r="G71"/>
      <c r="H71"/>
      <c r="I71"/>
      <c r="J71"/>
      <c r="K71"/>
      <c r="L71" s="89"/>
      <c r="M71"/>
      <c r="N71"/>
      <c r="O71"/>
    </row>
    <row r="72" spans="1:27" x14ac:dyDescent="0.25">
      <c r="A72" s="92" t="s">
        <v>166</v>
      </c>
      <c r="B72" s="132">
        <v>13.18652</v>
      </c>
      <c r="C72" s="122"/>
      <c r="D72" s="91"/>
      <c r="E72"/>
      <c r="F72"/>
      <c r="G72"/>
      <c r="H72"/>
      <c r="I72"/>
      <c r="J72"/>
      <c r="K72"/>
      <c r="L72" s="89"/>
      <c r="M72"/>
      <c r="N72"/>
      <c r="O72"/>
    </row>
    <row r="73" spans="1:27" x14ac:dyDescent="0.25">
      <c r="A73" s="78" t="s">
        <v>167</v>
      </c>
      <c r="B73" s="132">
        <v>65.113430800000003</v>
      </c>
      <c r="C73" s="122"/>
      <c r="D73" s="116"/>
      <c r="K73"/>
      <c r="L73" s="89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93" t="s">
        <v>168</v>
      </c>
      <c r="B74" s="133">
        <f>SUM(B29:B73)</f>
        <v>2089.4926396159995</v>
      </c>
      <c r="C74" s="126"/>
      <c r="D74" s="99"/>
      <c r="L74" s="100"/>
      <c r="M74"/>
      <c r="N74"/>
      <c r="O74"/>
    </row>
    <row r="75" spans="1:27" x14ac:dyDescent="0.25">
      <c r="A75" s="87"/>
      <c r="B75" s="134"/>
      <c r="C75" s="100"/>
      <c r="L75"/>
      <c r="M75"/>
      <c r="N75"/>
      <c r="O75"/>
    </row>
    <row r="76" spans="1:27" x14ac:dyDescent="0.25">
      <c r="A76" s="87" t="s">
        <v>169</v>
      </c>
      <c r="C76" s="111"/>
      <c r="L76"/>
      <c r="M76"/>
      <c r="N76"/>
      <c r="O76"/>
    </row>
    <row r="77" spans="1:27" x14ac:dyDescent="0.25">
      <c r="A77" s="84" t="s">
        <v>170</v>
      </c>
      <c r="B77" s="135">
        <v>0</v>
      </c>
      <c r="C77" s="102"/>
      <c r="K77"/>
      <c r="L77"/>
      <c r="M77"/>
      <c r="N77"/>
      <c r="O77"/>
    </row>
    <row r="78" spans="1:27" x14ac:dyDescent="0.25">
      <c r="A78" s="92"/>
      <c r="B78" s="135"/>
      <c r="K78"/>
      <c r="L78"/>
    </row>
    <row r="79" spans="1:27" x14ac:dyDescent="0.25">
      <c r="A79" s="87" t="s">
        <v>171</v>
      </c>
      <c r="B79" s="135"/>
      <c r="C79" s="102"/>
      <c r="K79"/>
      <c r="L79"/>
    </row>
    <row r="80" spans="1:27" x14ac:dyDescent="0.25">
      <c r="A80" s="84" t="s">
        <v>172</v>
      </c>
      <c r="B80" s="135">
        <v>0</v>
      </c>
      <c r="C80" s="102"/>
      <c r="K80"/>
      <c r="L80"/>
    </row>
    <row r="81" spans="1:12" x14ac:dyDescent="0.25">
      <c r="A81" s="92"/>
      <c r="B81" s="135"/>
      <c r="C81" s="102"/>
      <c r="K81"/>
      <c r="L81"/>
    </row>
    <row r="82" spans="1:12" x14ac:dyDescent="0.25">
      <c r="A82" s="87" t="s">
        <v>173</v>
      </c>
      <c r="B82" s="135"/>
      <c r="C82" s="102"/>
      <c r="K82"/>
      <c r="L82"/>
    </row>
    <row r="83" spans="1:12" x14ac:dyDescent="0.25">
      <c r="A83" s="87" t="s">
        <v>174</v>
      </c>
      <c r="B83" s="135"/>
      <c r="C83" s="102"/>
      <c r="K83"/>
      <c r="L83"/>
    </row>
    <row r="84" spans="1:12" x14ac:dyDescent="0.25">
      <c r="A84" s="92" t="s">
        <v>175</v>
      </c>
      <c r="B84" s="135">
        <v>5.6771797719999988</v>
      </c>
      <c r="K84"/>
      <c r="L84"/>
    </row>
    <row r="85" spans="1:12" x14ac:dyDescent="0.25">
      <c r="A85" s="92" t="s">
        <v>176</v>
      </c>
      <c r="B85" s="135">
        <v>8.7743959149999977</v>
      </c>
      <c r="K85"/>
      <c r="L85"/>
    </row>
    <row r="86" spans="1:12" x14ac:dyDescent="0.25">
      <c r="A86" s="92" t="s">
        <v>177</v>
      </c>
      <c r="B86" s="135">
        <v>75.799967191999926</v>
      </c>
      <c r="C86" s="103"/>
      <c r="K86"/>
      <c r="L86"/>
    </row>
    <row r="87" spans="1:12" x14ac:dyDescent="0.25">
      <c r="A87" s="92" t="s">
        <v>178</v>
      </c>
      <c r="B87" s="135">
        <v>12.225120864000001</v>
      </c>
      <c r="K87"/>
      <c r="L87"/>
    </row>
    <row r="88" spans="1:12" x14ac:dyDescent="0.25">
      <c r="A88" s="92" t="s">
        <v>179</v>
      </c>
      <c r="B88" s="135">
        <v>10.077648313999999</v>
      </c>
      <c r="K88"/>
      <c r="L88"/>
    </row>
    <row r="89" spans="1:12" x14ac:dyDescent="0.25">
      <c r="A89" s="92" t="s">
        <v>180</v>
      </c>
      <c r="B89" s="135">
        <v>29.461715626000014</v>
      </c>
      <c r="K89"/>
      <c r="L89"/>
    </row>
    <row r="90" spans="1:12" x14ac:dyDescent="0.25">
      <c r="A90" s="92" t="s">
        <v>181</v>
      </c>
      <c r="B90" s="135">
        <v>21.920793044999993</v>
      </c>
      <c r="K90"/>
      <c r="L90"/>
    </row>
    <row r="91" spans="1:12" x14ac:dyDescent="0.25">
      <c r="A91" s="92" t="s">
        <v>182</v>
      </c>
      <c r="B91" s="135">
        <v>3.5121872069999971</v>
      </c>
      <c r="C91" s="92"/>
      <c r="D91" s="98"/>
      <c r="K91"/>
      <c r="L91"/>
    </row>
    <row r="92" spans="1:12" x14ac:dyDescent="0.25">
      <c r="A92" s="92" t="s">
        <v>183</v>
      </c>
      <c r="B92" s="135">
        <v>9.4499185500000102</v>
      </c>
      <c r="C92" s="92"/>
      <c r="D92" s="98"/>
      <c r="K92"/>
      <c r="L92"/>
    </row>
    <row r="93" spans="1:12" x14ac:dyDescent="0.25">
      <c r="A93" s="92" t="s">
        <v>184</v>
      </c>
      <c r="B93" s="135">
        <v>23.57407580700001</v>
      </c>
      <c r="C93" s="92"/>
      <c r="D93" s="98"/>
      <c r="K93"/>
      <c r="L93"/>
    </row>
    <row r="94" spans="1:12" x14ac:dyDescent="0.25">
      <c r="A94" s="92" t="s">
        <v>185</v>
      </c>
      <c r="B94" s="135">
        <v>5.8258897370000051</v>
      </c>
      <c r="C94" s="92"/>
      <c r="D94" s="98"/>
      <c r="K94"/>
      <c r="L94"/>
    </row>
    <row r="95" spans="1:12" x14ac:dyDescent="0.25">
      <c r="A95" s="92" t="s">
        <v>186</v>
      </c>
      <c r="B95" s="135">
        <v>64.608847039999901</v>
      </c>
      <c r="C95" s="92"/>
      <c r="D95" s="98"/>
      <c r="K95"/>
      <c r="L95"/>
    </row>
    <row r="96" spans="1:12" x14ac:dyDescent="0.25">
      <c r="A96" s="92" t="s">
        <v>187</v>
      </c>
      <c r="B96" s="135">
        <v>4.8969314219999971</v>
      </c>
      <c r="C96" s="92"/>
      <c r="D96" s="98"/>
      <c r="K96"/>
      <c r="L96"/>
    </row>
    <row r="97" spans="1:12" x14ac:dyDescent="0.25">
      <c r="A97" s="92" t="s">
        <v>188</v>
      </c>
      <c r="B97" s="135">
        <v>30.822496715999886</v>
      </c>
      <c r="C97" s="92"/>
      <c r="D97" s="98"/>
      <c r="K97"/>
      <c r="L97"/>
    </row>
    <row r="98" spans="1:12" x14ac:dyDescent="0.25">
      <c r="A98" s="92" t="s">
        <v>189</v>
      </c>
      <c r="B98" s="135">
        <v>31.655120046</v>
      </c>
      <c r="C98" s="92"/>
      <c r="D98" s="98"/>
      <c r="K98"/>
      <c r="L98"/>
    </row>
    <row r="99" spans="1:12" x14ac:dyDescent="0.25">
      <c r="A99" s="92" t="s">
        <v>190</v>
      </c>
      <c r="B99" s="135">
        <v>4.7991932830000001</v>
      </c>
      <c r="C99" s="92"/>
      <c r="D99" s="98"/>
      <c r="K99"/>
      <c r="L99"/>
    </row>
    <row r="100" spans="1:12" x14ac:dyDescent="0.25">
      <c r="A100" s="92" t="s">
        <v>191</v>
      </c>
      <c r="B100" s="135">
        <v>1.7558627919999998</v>
      </c>
      <c r="C100" s="92"/>
      <c r="D100" s="98"/>
      <c r="K100"/>
      <c r="L100"/>
    </row>
    <row r="101" spans="1:12" x14ac:dyDescent="0.25">
      <c r="A101" s="92" t="s">
        <v>192</v>
      </c>
      <c r="B101" s="135">
        <v>13.64746622699999</v>
      </c>
      <c r="C101" s="92"/>
      <c r="D101" s="98"/>
      <c r="K101"/>
      <c r="L101"/>
    </row>
    <row r="102" spans="1:12" x14ac:dyDescent="0.25">
      <c r="A102" s="92" t="s">
        <v>193</v>
      </c>
      <c r="B102" s="135">
        <v>0.27258004000000008</v>
      </c>
      <c r="C102" s="92"/>
      <c r="D102" s="98"/>
      <c r="K102"/>
      <c r="L102"/>
    </row>
    <row r="103" spans="1:12" x14ac:dyDescent="0.25">
      <c r="A103" s="92" t="s">
        <v>194</v>
      </c>
      <c r="B103" s="135">
        <v>22.118902573000064</v>
      </c>
      <c r="C103" s="92"/>
      <c r="D103" s="98"/>
      <c r="K103"/>
      <c r="L103"/>
    </row>
    <row r="104" spans="1:12" x14ac:dyDescent="0.25">
      <c r="A104" s="92" t="s">
        <v>195</v>
      </c>
      <c r="B104" s="135">
        <v>10.89097302899998</v>
      </c>
      <c r="C104" s="92"/>
      <c r="D104" s="98"/>
      <c r="K104"/>
      <c r="L104"/>
    </row>
    <row r="105" spans="1:12" x14ac:dyDescent="0.25">
      <c r="A105" s="92" t="s">
        <v>196</v>
      </c>
      <c r="B105" s="135">
        <v>1.3260284279999994</v>
      </c>
      <c r="C105" s="92"/>
      <c r="D105" s="98"/>
      <c r="E105"/>
      <c r="F105"/>
      <c r="G105"/>
      <c r="H105"/>
      <c r="I105"/>
      <c r="J105"/>
      <c r="K105"/>
      <c r="L105"/>
    </row>
    <row r="106" spans="1:12" x14ac:dyDescent="0.25">
      <c r="A106" s="92" t="s">
        <v>197</v>
      </c>
      <c r="B106" s="135">
        <v>8.4944147559999958</v>
      </c>
      <c r="C106" s="92"/>
      <c r="D106" s="98"/>
      <c r="E106"/>
      <c r="F106"/>
      <c r="G106"/>
      <c r="H106"/>
      <c r="I106"/>
      <c r="J106"/>
      <c r="K106"/>
      <c r="L106"/>
    </row>
    <row r="107" spans="1:12" x14ac:dyDescent="0.25">
      <c r="A107" s="93" t="s">
        <v>198</v>
      </c>
      <c r="B107" s="134">
        <f>SUM(B84:B106)</f>
        <v>401.58770838099974</v>
      </c>
      <c r="C107" s="104"/>
      <c r="E107"/>
      <c r="F107"/>
      <c r="G107"/>
      <c r="H107"/>
      <c r="I107"/>
      <c r="J107"/>
      <c r="K107"/>
      <c r="L107"/>
    </row>
    <row r="108" spans="1:12" x14ac:dyDescent="0.25">
      <c r="A108" s="92"/>
      <c r="B108" s="135"/>
      <c r="C108" s="102"/>
      <c r="E108"/>
      <c r="F108"/>
      <c r="G108"/>
      <c r="H108"/>
      <c r="I108"/>
      <c r="J108"/>
      <c r="K108"/>
      <c r="L108"/>
    </row>
    <row r="109" spans="1:12" x14ac:dyDescent="0.25">
      <c r="A109" s="87" t="s">
        <v>199</v>
      </c>
      <c r="B109" s="136"/>
      <c r="C109" s="105"/>
      <c r="E109"/>
      <c r="F109"/>
      <c r="G109"/>
      <c r="H109"/>
      <c r="I109"/>
      <c r="J109"/>
      <c r="K109"/>
      <c r="L109"/>
    </row>
    <row r="110" spans="1:12" x14ac:dyDescent="0.25">
      <c r="A110" s="87" t="s">
        <v>200</v>
      </c>
      <c r="E110"/>
      <c r="F110"/>
      <c r="G110"/>
      <c r="H110"/>
      <c r="I110"/>
      <c r="J110"/>
      <c r="K110"/>
      <c r="L110"/>
    </row>
    <row r="111" spans="1:12" x14ac:dyDescent="0.25">
      <c r="A111" s="103" t="s">
        <v>197</v>
      </c>
      <c r="B111" s="137">
        <v>8.3619347879999957</v>
      </c>
      <c r="C111" s="102"/>
      <c r="E111"/>
      <c r="F111"/>
      <c r="G111"/>
      <c r="H111"/>
      <c r="I111"/>
      <c r="J111"/>
      <c r="K111"/>
      <c r="L111"/>
    </row>
    <row r="112" spans="1:12" x14ac:dyDescent="0.25">
      <c r="A112" s="103" t="s">
        <v>194</v>
      </c>
      <c r="B112" s="137">
        <v>17.383726385999992</v>
      </c>
      <c r="C112" s="102"/>
      <c r="E112"/>
      <c r="F112"/>
      <c r="G112"/>
      <c r="H112"/>
      <c r="I112"/>
      <c r="J112"/>
      <c r="K112"/>
      <c r="L112"/>
    </row>
    <row r="113" spans="1:12" x14ac:dyDescent="0.25">
      <c r="A113" s="103" t="s">
        <v>192</v>
      </c>
      <c r="B113" s="137">
        <v>11.09669515599999</v>
      </c>
      <c r="C113" s="102"/>
      <c r="E113"/>
      <c r="F113"/>
      <c r="G113"/>
      <c r="H113"/>
      <c r="I113"/>
      <c r="J113"/>
      <c r="K113"/>
      <c r="L113"/>
    </row>
    <row r="114" spans="1:12" x14ac:dyDescent="0.25">
      <c r="A114" s="103" t="s">
        <v>196</v>
      </c>
      <c r="B114" s="137">
        <v>7.6849870309999995</v>
      </c>
      <c r="C114" s="102"/>
      <c r="E114"/>
      <c r="F114"/>
      <c r="G114"/>
      <c r="H114"/>
      <c r="I114"/>
      <c r="J114"/>
      <c r="K114"/>
      <c r="L114"/>
    </row>
    <row r="115" spans="1:12" x14ac:dyDescent="0.25">
      <c r="A115" s="103" t="s">
        <v>201</v>
      </c>
      <c r="B115" s="138">
        <v>2.1189437030000007</v>
      </c>
      <c r="C115" s="102"/>
      <c r="E115"/>
      <c r="F115"/>
      <c r="G115"/>
      <c r="H115"/>
      <c r="I115"/>
      <c r="J115"/>
      <c r="K115"/>
      <c r="L115"/>
    </row>
    <row r="116" spans="1:12" x14ac:dyDescent="0.25">
      <c r="A116" s="87"/>
      <c r="B116" s="139">
        <f>SUM(B111:B115)</f>
        <v>46.646287063999978</v>
      </c>
      <c r="C116" s="102"/>
      <c r="E116"/>
      <c r="F116"/>
      <c r="G116"/>
      <c r="H116"/>
      <c r="I116"/>
      <c r="J116"/>
      <c r="K116"/>
      <c r="L116"/>
    </row>
    <row r="117" spans="1:12" x14ac:dyDescent="0.25">
      <c r="A117" s="87"/>
      <c r="B117" s="135"/>
      <c r="C117" s="102"/>
      <c r="E117"/>
      <c r="F117"/>
      <c r="G117"/>
      <c r="H117"/>
      <c r="I117"/>
      <c r="J117"/>
      <c r="K117"/>
      <c r="L117"/>
    </row>
    <row r="118" spans="1:12" x14ac:dyDescent="0.25">
      <c r="A118" s="87" t="s">
        <v>202</v>
      </c>
      <c r="B118" s="135"/>
      <c r="C118" s="102"/>
      <c r="E118"/>
      <c r="F118"/>
      <c r="G118"/>
      <c r="H118"/>
      <c r="I118"/>
      <c r="J118"/>
      <c r="K118"/>
      <c r="L118"/>
    </row>
    <row r="119" spans="1:12" x14ac:dyDescent="0.25">
      <c r="A119" s="87" t="s">
        <v>203</v>
      </c>
      <c r="B119" s="136"/>
      <c r="C119" s="105"/>
      <c r="E119"/>
      <c r="F119"/>
      <c r="G119"/>
      <c r="H119"/>
      <c r="I119"/>
      <c r="J119"/>
      <c r="K119"/>
      <c r="L119"/>
    </row>
    <row r="120" spans="1:12" x14ac:dyDescent="0.25">
      <c r="A120" s="87" t="s">
        <v>204</v>
      </c>
      <c r="B120" s="135"/>
      <c r="C120" s="102"/>
      <c r="E120"/>
      <c r="F120"/>
      <c r="G120"/>
      <c r="H120"/>
      <c r="I120"/>
      <c r="J120"/>
      <c r="K120"/>
      <c r="L120"/>
    </row>
    <row r="121" spans="1:12" x14ac:dyDescent="0.25">
      <c r="A121" s="103"/>
      <c r="B121" s="138"/>
      <c r="C121" s="106"/>
      <c r="E121"/>
      <c r="F121"/>
      <c r="G121"/>
      <c r="H121"/>
      <c r="I121"/>
      <c r="J121"/>
      <c r="K121"/>
      <c r="L121"/>
    </row>
    <row r="122" spans="1:12" x14ac:dyDescent="0.25">
      <c r="A122" s="103"/>
      <c r="B122" s="138"/>
      <c r="C122" s="106"/>
      <c r="E122"/>
      <c r="F122"/>
      <c r="G122"/>
      <c r="H122"/>
      <c r="I122"/>
      <c r="J122"/>
      <c r="K122"/>
      <c r="L122"/>
    </row>
    <row r="123" spans="1:12" x14ac:dyDescent="0.25">
      <c r="A123" s="93" t="s">
        <v>205</v>
      </c>
      <c r="B123" s="134">
        <v>0</v>
      </c>
      <c r="C123" s="104"/>
      <c r="E123"/>
      <c r="F123"/>
      <c r="G123"/>
      <c r="H123"/>
      <c r="I123"/>
      <c r="J123"/>
      <c r="K123"/>
      <c r="L123"/>
    </row>
    <row r="124" spans="1:12" x14ac:dyDescent="0.25">
      <c r="A124" s="92"/>
      <c r="B124" s="135"/>
      <c r="C124" s="102"/>
      <c r="E124"/>
      <c r="F124"/>
      <c r="G124"/>
      <c r="H124"/>
      <c r="I124"/>
      <c r="J124"/>
      <c r="K124"/>
      <c r="L124"/>
    </row>
    <row r="125" spans="1:12" x14ac:dyDescent="0.25">
      <c r="A125" s="87" t="s">
        <v>206</v>
      </c>
      <c r="B125" s="135"/>
      <c r="C125" s="102"/>
      <c r="E125"/>
      <c r="F125"/>
      <c r="G125"/>
      <c r="H125"/>
      <c r="I125"/>
      <c r="J125"/>
      <c r="K125"/>
      <c r="L125"/>
    </row>
    <row r="126" spans="1:12" x14ac:dyDescent="0.25">
      <c r="A126" s="87" t="s">
        <v>207</v>
      </c>
      <c r="B126" s="134"/>
      <c r="C126" s="101"/>
      <c r="E126"/>
    </row>
    <row r="127" spans="1:12" x14ac:dyDescent="0.25">
      <c r="A127" s="103" t="s">
        <v>208</v>
      </c>
      <c r="B127" s="138">
        <v>89.527126312999968</v>
      </c>
      <c r="C127" s="106"/>
      <c r="E127"/>
    </row>
    <row r="128" spans="1:12" x14ac:dyDescent="0.25">
      <c r="A128" s="103" t="s">
        <v>209</v>
      </c>
      <c r="B128" s="138">
        <v>47.646881700000009</v>
      </c>
      <c r="C128" s="106"/>
      <c r="E128"/>
    </row>
    <row r="129" spans="1:5" x14ac:dyDescent="0.25">
      <c r="A129" s="103" t="s">
        <v>179</v>
      </c>
      <c r="B129" s="138">
        <v>72.685934383999921</v>
      </c>
      <c r="C129" s="106"/>
      <c r="E129"/>
    </row>
    <row r="130" spans="1:5" x14ac:dyDescent="0.25">
      <c r="A130" s="103" t="s">
        <v>210</v>
      </c>
      <c r="B130" s="138">
        <v>16.137209711000008</v>
      </c>
      <c r="C130" s="106"/>
      <c r="E130"/>
    </row>
    <row r="131" spans="1:5" x14ac:dyDescent="0.25">
      <c r="A131" s="103" t="s">
        <v>211</v>
      </c>
      <c r="B131" s="138">
        <v>11.267032301000004</v>
      </c>
      <c r="C131" s="106"/>
      <c r="E131"/>
    </row>
    <row r="132" spans="1:5" x14ac:dyDescent="0.25">
      <c r="A132" s="93" t="s">
        <v>212</v>
      </c>
      <c r="B132" s="134">
        <f>SUM(B127:B131)</f>
        <v>237.26418440899991</v>
      </c>
      <c r="C132" s="101"/>
      <c r="E132"/>
    </row>
    <row r="133" spans="1:5" x14ac:dyDescent="0.25">
      <c r="A133" s="84"/>
      <c r="B133" s="134"/>
      <c r="C133" s="101"/>
      <c r="E133"/>
    </row>
    <row r="134" spans="1:5" x14ac:dyDescent="0.25">
      <c r="A134" s="87" t="s">
        <v>213</v>
      </c>
      <c r="E134"/>
    </row>
    <row r="135" spans="1:5" x14ac:dyDescent="0.25">
      <c r="A135" s="103" t="s">
        <v>194</v>
      </c>
      <c r="B135" s="137">
        <v>5.7505483160000024</v>
      </c>
      <c r="E135"/>
    </row>
    <row r="136" spans="1:5" x14ac:dyDescent="0.25">
      <c r="A136" s="50" t="s">
        <v>214</v>
      </c>
      <c r="B136" s="136">
        <f>B135</f>
        <v>5.7505483160000024</v>
      </c>
      <c r="C136" s="105"/>
      <c r="E136"/>
    </row>
    <row r="137" spans="1:5" x14ac:dyDescent="0.25">
      <c r="E137"/>
    </row>
    <row r="138" spans="1:5" x14ac:dyDescent="0.25">
      <c r="A138" s="84" t="s">
        <v>215</v>
      </c>
      <c r="B138" s="134">
        <f>B136+B132+B123+B116+B107+B74+B26</f>
        <v>4546.8472233859984</v>
      </c>
      <c r="C138" s="101"/>
      <c r="E138"/>
    </row>
    <row r="139" spans="1:5" x14ac:dyDescent="0.25">
      <c r="A139" s="84"/>
      <c r="B139" s="134"/>
      <c r="C139" s="101"/>
      <c r="E139"/>
    </row>
    <row r="140" spans="1:5" ht="18.75" x14ac:dyDescent="0.3">
      <c r="A140" s="87" t="s">
        <v>216</v>
      </c>
      <c r="B140" s="153"/>
      <c r="C140" s="128"/>
      <c r="D140" s="155"/>
      <c r="E140"/>
    </row>
    <row r="141" spans="1:5" ht="18.75" x14ac:dyDescent="0.3">
      <c r="A141" s="159" t="s">
        <v>224</v>
      </c>
      <c r="B141" s="153"/>
      <c r="C141" s="128"/>
      <c r="D141" s="155"/>
      <c r="E141"/>
    </row>
    <row r="142" spans="1:5" x14ac:dyDescent="0.25">
      <c r="A142" s="150" t="s">
        <v>126</v>
      </c>
      <c r="B142" s="140">
        <v>137.56236999999999</v>
      </c>
      <c r="C142" s="162"/>
      <c r="D142" s="154"/>
    </row>
    <row r="143" spans="1:5" x14ac:dyDescent="0.25">
      <c r="A143" s="150" t="s">
        <v>127</v>
      </c>
      <c r="B143" s="140">
        <v>351.67197999999996</v>
      </c>
      <c r="C143" s="162"/>
      <c r="D143" s="154"/>
    </row>
    <row r="144" spans="1:5" x14ac:dyDescent="0.25">
      <c r="A144" s="150" t="s">
        <v>221</v>
      </c>
      <c r="B144" s="141">
        <v>1.3717000000000001</v>
      </c>
      <c r="C144" s="162"/>
      <c r="D144" s="154"/>
    </row>
    <row r="145" spans="1:4" x14ac:dyDescent="0.25">
      <c r="A145" s="151" t="s">
        <v>142</v>
      </c>
      <c r="B145" s="140">
        <v>1368.9821199999999</v>
      </c>
      <c r="C145" s="162"/>
      <c r="D145" s="154"/>
    </row>
    <row r="146" spans="1:4" x14ac:dyDescent="0.25">
      <c r="A146" s="150" t="s">
        <v>143</v>
      </c>
      <c r="B146" s="141">
        <v>14.562503999999999</v>
      </c>
      <c r="C146" s="162"/>
      <c r="D146" s="154"/>
    </row>
    <row r="147" spans="1:4" x14ac:dyDescent="0.25">
      <c r="A147" s="150" t="s">
        <v>146</v>
      </c>
      <c r="B147" s="141">
        <v>64.252979999999994</v>
      </c>
      <c r="C147" s="162"/>
      <c r="D147" s="156"/>
    </row>
    <row r="148" spans="1:4" x14ac:dyDescent="0.25">
      <c r="A148" s="150" t="s">
        <v>114</v>
      </c>
      <c r="B148" s="141">
        <v>598.577</v>
      </c>
      <c r="C148" s="162"/>
      <c r="D148" s="157"/>
    </row>
    <row r="149" spans="1:4" x14ac:dyDescent="0.25">
      <c r="A149" s="151" t="s">
        <v>115</v>
      </c>
      <c r="B149" s="141">
        <v>235.10599999999999</v>
      </c>
      <c r="C149" s="162"/>
      <c r="D149" s="154"/>
    </row>
    <row r="150" spans="1:4" x14ac:dyDescent="0.25">
      <c r="A150" s="151" t="s">
        <v>154</v>
      </c>
      <c r="B150" s="141">
        <v>2.2840400000000001</v>
      </c>
      <c r="C150" s="162"/>
      <c r="D150" s="158"/>
    </row>
    <row r="151" spans="1:4" ht="15.75" customHeight="1" x14ac:dyDescent="0.25">
      <c r="A151" s="150" t="s">
        <v>155</v>
      </c>
      <c r="B151" s="141">
        <v>124.35577000000001</v>
      </c>
      <c r="C151" s="162"/>
      <c r="D151" s="154"/>
    </row>
    <row r="152" spans="1:4" x14ac:dyDescent="0.25">
      <c r="A152" s="150" t="s">
        <v>116</v>
      </c>
      <c r="B152" s="141">
        <v>241.36483999999999</v>
      </c>
      <c r="C152" s="162"/>
      <c r="D152" s="154"/>
    </row>
    <row r="153" spans="1:4" ht="18" customHeight="1" x14ac:dyDescent="0.25">
      <c r="A153" s="151" t="s">
        <v>117</v>
      </c>
      <c r="B153" s="141">
        <v>419.85570000000001</v>
      </c>
      <c r="C153" s="162"/>
      <c r="D153" s="154"/>
    </row>
    <row r="154" spans="1:4" ht="15.75" customHeight="1" x14ac:dyDescent="0.25">
      <c r="A154" s="151" t="s">
        <v>118</v>
      </c>
      <c r="B154" s="141">
        <v>364.65571999999997</v>
      </c>
      <c r="C154" s="162"/>
      <c r="D154" s="154"/>
    </row>
    <row r="155" spans="1:4" ht="15.75" customHeight="1" x14ac:dyDescent="0.25">
      <c r="A155" s="151" t="s">
        <v>160</v>
      </c>
      <c r="B155" s="141">
        <v>76.276281400000002</v>
      </c>
      <c r="C155" s="163"/>
      <c r="D155" s="156"/>
    </row>
    <row r="156" spans="1:4" ht="15.75" customHeight="1" x14ac:dyDescent="0.25">
      <c r="A156" s="151" t="s">
        <v>119</v>
      </c>
      <c r="B156" s="141">
        <v>2.2329999999999999E-2</v>
      </c>
      <c r="C156" s="163"/>
      <c r="D156" s="156"/>
    </row>
    <row r="157" spans="1:4" ht="15.75" customHeight="1" x14ac:dyDescent="0.25">
      <c r="A157" s="151" t="s">
        <v>161</v>
      </c>
      <c r="B157" s="141">
        <v>4.3586400000000003</v>
      </c>
      <c r="C157" s="163"/>
      <c r="D157" s="156"/>
    </row>
    <row r="158" spans="1:4" ht="15.75" customHeight="1" x14ac:dyDescent="0.25">
      <c r="A158" s="151" t="s">
        <v>163</v>
      </c>
      <c r="B158" s="141">
        <v>36.139472344013484</v>
      </c>
      <c r="C158" s="163"/>
      <c r="D158" s="154"/>
    </row>
    <row r="159" spans="1:4" ht="15.75" customHeight="1" x14ac:dyDescent="0.25">
      <c r="A159" s="151" t="s">
        <v>121</v>
      </c>
      <c r="B159" s="141">
        <v>8.5842899999999993</v>
      </c>
      <c r="C159" s="163"/>
      <c r="D159" s="154"/>
    </row>
    <row r="160" spans="1:4" ht="15.75" customHeight="1" x14ac:dyDescent="0.25">
      <c r="A160" s="151" t="s">
        <v>105</v>
      </c>
      <c r="B160" s="141">
        <v>82.672039999999996</v>
      </c>
      <c r="C160" s="163"/>
      <c r="D160" s="156"/>
    </row>
    <row r="161" spans="1:5" ht="15.75" customHeight="1" x14ac:dyDescent="0.25">
      <c r="A161" s="57" t="s">
        <v>225</v>
      </c>
      <c r="B161" s="161">
        <v>67.049723402826501</v>
      </c>
      <c r="C161" s="152"/>
      <c r="D161" s="160"/>
    </row>
    <row r="162" spans="1:5" ht="15.75" customHeight="1" x14ac:dyDescent="0.25">
      <c r="A162" s="57" t="s">
        <v>226</v>
      </c>
      <c r="B162" s="161">
        <v>28.377119836340469</v>
      </c>
      <c r="C162" s="152"/>
      <c r="D162" s="160"/>
    </row>
    <row r="163" spans="1:5" ht="15.75" customHeight="1" x14ac:dyDescent="0.25">
      <c r="A163" s="57" t="s">
        <v>227</v>
      </c>
      <c r="B163" s="161">
        <v>71.124097269754287</v>
      </c>
      <c r="C163" s="152"/>
      <c r="D163" s="160"/>
    </row>
    <row r="164" spans="1:5" ht="15.75" customHeight="1" x14ac:dyDescent="0.25">
      <c r="A164" s="57" t="s">
        <v>228</v>
      </c>
      <c r="B164" s="161">
        <v>26.897260291870396</v>
      </c>
      <c r="C164" s="152"/>
      <c r="D164" s="160"/>
    </row>
    <row r="165" spans="1:5" ht="15.75" customHeight="1" x14ac:dyDescent="0.25">
      <c r="A165" s="57" t="s">
        <v>229</v>
      </c>
      <c r="B165" s="161">
        <v>106.88945629317803</v>
      </c>
      <c r="C165" s="152"/>
      <c r="D165" s="160"/>
    </row>
    <row r="166" spans="1:5" x14ac:dyDescent="0.25">
      <c r="A166" s="107" t="s">
        <v>217</v>
      </c>
      <c r="B166" s="142">
        <f>SUM(B142:B165)</f>
        <v>4432.993434837982</v>
      </c>
      <c r="C166" s="142"/>
      <c r="E166"/>
    </row>
    <row r="167" spans="1:5" x14ac:dyDescent="0.25">
      <c r="A167" s="84"/>
      <c r="B167" s="134"/>
      <c r="C167" s="101"/>
      <c r="E167"/>
    </row>
    <row r="168" spans="1:5" x14ac:dyDescent="0.25">
      <c r="A168" s="84" t="s">
        <v>218</v>
      </c>
      <c r="B168" s="134">
        <f>2069503084.22/1000</f>
        <v>2069503.0842200001</v>
      </c>
      <c r="C168" s="101"/>
      <c r="E168"/>
    </row>
    <row r="169" spans="1:5" x14ac:dyDescent="0.25">
      <c r="E169"/>
    </row>
    <row r="170" spans="1:5" x14ac:dyDescent="0.25">
      <c r="E170"/>
    </row>
    <row r="171" spans="1:5" x14ac:dyDescent="0.25">
      <c r="A171" s="108"/>
      <c r="B171" s="143"/>
      <c r="C171" s="109"/>
      <c r="D171" s="109"/>
      <c r="E171"/>
    </row>
    <row r="172" spans="1:5" x14ac:dyDescent="0.25">
      <c r="A172" s="86"/>
      <c r="B172" s="86"/>
      <c r="C172" s="110"/>
      <c r="D172" s="110"/>
      <c r="E172"/>
    </row>
    <row r="173" spans="1:5" x14ac:dyDescent="0.25">
      <c r="A173" s="86"/>
      <c r="B173" s="86"/>
      <c r="C173" s="110"/>
      <c r="D173" s="110"/>
      <c r="E173"/>
    </row>
    <row r="174" spans="1:5" x14ac:dyDescent="0.25">
      <c r="A174" s="86"/>
      <c r="B174" s="86"/>
      <c r="C174" s="110"/>
      <c r="D174" s="110"/>
      <c r="E174"/>
    </row>
    <row r="175" spans="1:5" x14ac:dyDescent="0.25">
      <c r="A175" s="86"/>
      <c r="B175" s="86"/>
      <c r="C175" s="110"/>
      <c r="D175" s="110"/>
      <c r="E175"/>
    </row>
    <row r="176" spans="1:5" x14ac:dyDescent="0.25">
      <c r="A176" s="86"/>
      <c r="B176" s="86"/>
      <c r="C176" s="79"/>
      <c r="D176" s="81"/>
      <c r="E176"/>
    </row>
    <row r="177" spans="1:5" x14ac:dyDescent="0.25">
      <c r="A177" s="108"/>
      <c r="B177" s="143"/>
      <c r="C177" s="112"/>
      <c r="D177" s="112"/>
      <c r="E177"/>
    </row>
    <row r="178" spans="1:5" x14ac:dyDescent="0.25">
      <c r="A178" s="113"/>
      <c r="B178" s="113"/>
      <c r="C178" s="110"/>
      <c r="D178" s="110"/>
      <c r="E178"/>
    </row>
    <row r="179" spans="1:5" x14ac:dyDescent="0.25">
      <c r="A179" s="113"/>
      <c r="B179" s="113"/>
      <c r="C179" s="110"/>
      <c r="D179" s="110"/>
      <c r="E179"/>
    </row>
    <row r="180" spans="1:5" x14ac:dyDescent="0.25">
      <c r="B180" s="144"/>
      <c r="C180" s="110"/>
      <c r="D180" s="110"/>
      <c r="E180"/>
    </row>
    <row r="181" spans="1:5" x14ac:dyDescent="0.25">
      <c r="B181" s="144"/>
      <c r="C181" s="111"/>
      <c r="E181"/>
    </row>
    <row r="182" spans="1:5" x14ac:dyDescent="0.25">
      <c r="E182"/>
    </row>
    <row r="183" spans="1:5" x14ac:dyDescent="0.25">
      <c r="E183"/>
    </row>
    <row r="184" spans="1:5" x14ac:dyDescent="0.25">
      <c r="E184"/>
    </row>
    <row r="185" spans="1:5" x14ac:dyDescent="0.25">
      <c r="E185"/>
    </row>
    <row r="186" spans="1:5" x14ac:dyDescent="0.25">
      <c r="E186"/>
    </row>
    <row r="187" spans="1:5" x14ac:dyDescent="0.25">
      <c r="E187"/>
    </row>
    <row r="188" spans="1:5" x14ac:dyDescent="0.25">
      <c r="E188"/>
    </row>
    <row r="189" spans="1:5" x14ac:dyDescent="0.25">
      <c r="E189"/>
    </row>
    <row r="190" spans="1:5" x14ac:dyDescent="0.25">
      <c r="E190"/>
    </row>
    <row r="191" spans="1:5" x14ac:dyDescent="0.25">
      <c r="E191"/>
    </row>
    <row r="192" spans="1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</sheetData>
  <conditionalFormatting sqref="A7:A74">
    <cfRule type="duplicateValues" dxfId="2" priority="16"/>
  </conditionalFormatting>
  <conditionalFormatting sqref="A73 A7:A25 A29 A70 A59 A51">
    <cfRule type="duplicateValues" dxfId="1" priority="3"/>
  </conditionalFormatting>
  <conditionalFormatting sqref="A73 A59 A7:A22 A29 A51 A25 A70">
    <cfRule type="duplicateValues" dxfId="0" priority="1"/>
  </conditionalFormatting>
  <pageMargins left="0.25" right="0.25" top="0.75" bottom="0.75" header="0.3" footer="0.3"/>
  <pageSetup paperSize="9" scale="2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9</vt:i4>
      </vt:variant>
      <vt:variant>
        <vt:lpstr>טווחים בעלי שם</vt:lpstr>
      </vt:variant>
      <vt:variant>
        <vt:i4>4</vt:i4>
      </vt:variant>
    </vt:vector>
  </HeadingPairs>
  <TitlesOfParts>
    <vt:vector size="13" baseType="lpstr">
      <vt:lpstr>נספח 1- מאוחד</vt:lpstr>
      <vt:lpstr>לבני 50-60</vt:lpstr>
      <vt:lpstr>לבני 50 ומטה</vt:lpstr>
      <vt:lpstr>לבני 60 ומעלה</vt:lpstr>
      <vt:lpstr>ללא מניות</vt:lpstr>
      <vt:lpstr>מניות</vt:lpstr>
      <vt:lpstr>S&amp;P 500</vt:lpstr>
      <vt:lpstr>נספח 2</vt:lpstr>
      <vt:lpstr>נספח 3</vt:lpstr>
      <vt:lpstr>'S&amp;P 500'!WPrint_Area_W</vt:lpstr>
      <vt:lpstr>'ללא מניות'!WPrint_Area_W</vt:lpstr>
      <vt:lpstr>'נספח 1- מאוחד'!WPrint_Area_W</vt:lpstr>
      <vt:lpstr>'נספח 3'!WPrint_Area_W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Merav Magen</dc:creator>
  <cp:lastModifiedBy>Merav Magen</cp:lastModifiedBy>
  <dcterms:created xsi:type="dcterms:W3CDTF">2026-03-12T16:56:06Z</dcterms:created>
  <dcterms:modified xsi:type="dcterms:W3CDTF">2026-05-31T12:01:24Z</dcterms:modified>
</cp:coreProperties>
</file>